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Applications" sheetId="2" state="visible" r:id="rId2"/>
    <sheet xmlns:r="http://schemas.openxmlformats.org/officeDocument/2006/relationships" name="Assumptions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1" hidden="1">'Applications'!$A$3:$R$103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0.0%"/>
    <numFmt numFmtId="165" formatCode="0.00&quot;x&quot;"/>
    <numFmt numFmtId="166" formatCode="mm/dd/yyyy"/>
    <numFmt numFmtId="167" formatCode="$#,##0.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b val="1"/>
      <color rgb="0024343A"/>
      <sz val="10"/>
    </font>
    <font>
      <name val="Calibri"/>
      <color rgb="0024343A"/>
      <sz val="10"/>
    </font>
    <font>
      <name val="Calibri"/>
      <color rgb="005D6D72"/>
      <sz val="9"/>
    </font>
  </fonts>
  <fills count="8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FFF"/>
      </patternFill>
    </fill>
    <fill>
      <patternFill patternType="solid">
        <fgColor rgb="00FFF1C9"/>
      </patternFill>
    </fill>
    <fill>
      <patternFill patternType="solid">
        <fgColor rgb="00E8F0ED"/>
      </patternFill>
    </fill>
  </fills>
  <borders count="2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166" fontId="4" fillId="6" borderId="1" applyAlignment="1" pivotButton="0" quotePrefix="0" xfId="0">
      <alignment horizontal="left" vertical="center" wrapText="1"/>
    </xf>
    <xf numFmtId="167" fontId="4" fillId="6" borderId="1" applyAlignment="1" pivotButton="0" quotePrefix="0" xfId="0">
      <alignment horizontal="left" vertical="center" wrapText="1"/>
    </xf>
    <xf numFmtId="165" fontId="4" fillId="7" borderId="1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left" vertical="center" wrapText="1"/>
    </xf>
    <xf numFmtId="165" fontId="4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165" fontId="4" fillId="6" borderId="1" applyAlignment="1" pivotButton="0" quotePrefix="0" xfId="0">
      <alignment horizontal="left" vertical="center" wrapText="1"/>
    </xf>
    <xf numFmtId="1" fontId="4" fillId="6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  <dxf>
      <font>
        <name val="Calibri"/>
        <b val="1"/>
        <color rgb="00FFFFFF"/>
        <sz val="10"/>
      </font>
      <fill>
        <patternFill patternType="solid">
          <fgColor rgb="00D56A4A"/>
        </patternFill>
      </fill>
    </dxf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Comparison Flags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'Summary'!E3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'Summary'!$D$4:$D$8</f>
            </numRef>
          </cat>
          <val>
            <numRef>
              <f>'Summary'!$E$4:$E$8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Applications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9</row>
      <rowOff>0</rowOff>
    </from>
    <ext cx="396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" customWidth="1" min="3" max="3"/>
    <col width="30" customWidth="1" min="4" max="4"/>
    <col width="15" customWidth="1" min="5" max="5"/>
    <col width="3" customWidth="1" min="6" max="6"/>
    <col width="3" customWidth="1" min="7" max="7"/>
    <col width="3" customWidth="1" min="8" max="8"/>
  </cols>
  <sheetData>
    <row r="1" ht="28" customHeight="1">
      <c r="A1" s="1" t="inlineStr">
        <is>
          <t>Rental Application Comparison Worksheet</t>
        </is>
      </c>
    </row>
    <row r="2"/>
    <row r="3">
      <c r="A3" s="2" t="inlineStr">
        <is>
          <t>Indicator</t>
        </is>
      </c>
      <c r="B3" s="2" t="inlineStr">
        <is>
          <t>Calculated Value</t>
        </is>
      </c>
      <c r="D3" s="2" t="inlineStr">
        <is>
          <t>Comparison Flag</t>
        </is>
      </c>
      <c r="E3" s="2" t="inlineStr">
        <is>
          <t>Applications</t>
        </is>
      </c>
    </row>
    <row r="4">
      <c r="A4" s="3" t="inlineStr">
        <is>
          <t>Records entered</t>
        </is>
      </c>
      <c r="B4" s="4">
        <f>COUNTIF(Applications!$A$4:$A$103,"&lt;&gt;")</f>
        <v/>
      </c>
      <c r="D4" s="5" t="inlineStr">
        <is>
          <t>Ready for manager review</t>
        </is>
      </c>
      <c r="E4" s="4">
        <f>COUNTIF(Applications!$N$4:$N$103,$D4)</f>
        <v/>
      </c>
    </row>
    <row r="5">
      <c r="A5" s="6" t="inlineStr">
        <is>
          <t>Complete administrative files</t>
        </is>
      </c>
      <c r="B5" s="7">
        <f>COUNTIF(Applications!$M$4:$M$103,"Complete")</f>
        <v/>
      </c>
      <c r="D5" s="8" t="inlineStr">
        <is>
          <t>Near threshold</t>
        </is>
      </c>
      <c r="E5" s="7">
        <f>COUNTIF(Applications!$N$4:$N$103,$D5)</f>
        <v/>
      </c>
    </row>
    <row r="6">
      <c r="A6" s="3" t="inlineStr">
        <is>
          <t>Administrative completion rate</t>
        </is>
      </c>
      <c r="B6" s="9">
        <f>IFERROR($B$5/$B$4,"")</f>
        <v/>
      </c>
      <c r="D6" s="5" t="inlineStr">
        <is>
          <t>Human check</t>
        </is>
      </c>
      <c r="E6" s="4">
        <f>COUNTIF(Applications!$N$4:$N$103,$D6)</f>
        <v/>
      </c>
    </row>
    <row r="7">
      <c r="A7" s="6" t="inlineStr">
        <is>
          <t>Ready for manager review</t>
        </is>
      </c>
      <c r="B7" s="7">
        <f>COUNTIF(Applications!$N$4:$N$103,"Ready for manager review")</f>
        <v/>
      </c>
      <c r="D7" s="8" t="inlineStr">
        <is>
          <t>Pending information</t>
        </is>
      </c>
      <c r="E7" s="7">
        <f>COUNTIF(Applications!$N$4:$N$103,$D7)</f>
        <v/>
      </c>
    </row>
    <row r="8">
      <c r="A8" s="3" t="inlineStr">
        <is>
          <t>Near threshold</t>
        </is>
      </c>
      <c r="B8" s="4">
        <f>COUNTIF(Applications!$N$4:$N$103,"Near threshold")</f>
        <v/>
      </c>
      <c r="D8" s="5" t="inlineStr">
        <is>
          <t>Closed record</t>
        </is>
      </c>
      <c r="E8" s="4">
        <f>COUNTIF(Applications!$N$4:$N$103,$D8)</f>
        <v/>
      </c>
    </row>
    <row r="9">
      <c r="A9" s="6" t="inlineStr">
        <is>
          <t>Human check</t>
        </is>
      </c>
      <c r="B9" s="7">
        <f>COUNTIF(Applications!$N$4:$N$103,"Human check")</f>
        <v/>
      </c>
    </row>
    <row r="10">
      <c r="A10" s="3" t="inlineStr">
        <is>
          <t>Pending information</t>
        </is>
      </c>
      <c r="B10" s="4">
        <f>COUNTIF(Applications!$N$4:$N$103,"Pending information")</f>
        <v/>
      </c>
    </row>
    <row r="11">
      <c r="A11" s="6" t="inlineStr">
        <is>
          <t>Closed records</t>
        </is>
      </c>
      <c r="B11" s="7">
        <f>COUNTIF(Applications!$N$4:$N$103,"Closed record")</f>
        <v/>
      </c>
    </row>
    <row r="12">
      <c r="A12" s="3" t="inlineStr">
        <is>
          <t>Approved by manager</t>
        </is>
      </c>
      <c r="B12" s="4">
        <f>COUNTIF(Applications!$P$4:$P$103,Assumptions!$G$5)</f>
        <v/>
      </c>
    </row>
    <row r="13">
      <c r="A13" s="6" t="inlineStr">
        <is>
          <t>Not approved by manager</t>
        </is>
      </c>
      <c r="B13" s="7">
        <f>COUNTIF(Applications!$P$4:$P$103,Assumptions!$G$6)</f>
        <v/>
      </c>
    </row>
    <row r="14">
      <c r="A14" s="3" t="inlineStr">
        <is>
          <t>Withdrawn</t>
        </is>
      </c>
      <c r="B14" s="4">
        <f>COUNTIF(Applications!$P$4:$P$103,Assumptions!$G$7)</f>
        <v/>
      </c>
    </row>
    <row r="15">
      <c r="A15" s="6" t="inlineStr">
        <is>
          <t>Average stated income-to-rent ratio</t>
        </is>
      </c>
      <c r="B15" s="10">
        <f>IFERROR(AVERAGE(Applications!$I$4:$I$103),"")</f>
        <v/>
      </c>
    </row>
    <row r="16">
      <c r="A16" s="3" t="inlineStr">
        <is>
          <t>Open records over age prompt</t>
        </is>
      </c>
      <c r="B16" s="4">
        <f>COUNTIFS(Applications!$A$4:$A$103,"&lt;&gt;",Applications!$E$4:$E$103,"&lt;&gt;",Applications!$E$4:$E$103,"&lt;"&amp;TODAY()-Assumptions!$B$5,Applications!$O$4:$O$103,"&lt;&gt;"&amp;Assumptions!$D$8)</f>
        <v/>
      </c>
    </row>
    <row r="17">
      <c r="A17" s="6" t="inlineStr">
        <is>
          <t>Records sharing an application ID</t>
        </is>
      </c>
      <c r="B17" s="7">
        <f>IFERROR(SUMPRODUCT((Applications!$A$4:$A$103&lt;&gt;"")*(COUNTIF(Applications!$A$4:$A$103,Applications!$A$4:$A$103)&gt;1)),0)</f>
        <v/>
      </c>
    </row>
  </sheetData>
  <mergeCells count="1">
    <mergeCell ref="A1:H1"/>
  </mergeCells>
  <conditionalFormatting sqref="B7">
    <cfRule type="expression" priority="1" dxfId="0">
      <formula>$B7&gt;0</formula>
    </cfRule>
  </conditionalFormatting>
  <conditionalFormatting sqref="B8:B9">
    <cfRule type="expression" priority="2" dxfId="1">
      <formula>B8&gt;0</formula>
    </cfRule>
  </conditionalFormatting>
  <conditionalFormatting sqref="B10:B11">
    <cfRule type="expression" priority="3" dxfId="2">
      <formula>B10&gt;0</formula>
    </cfRule>
  </conditionalFormatting>
  <conditionalFormatting sqref="B16:B17">
    <cfRule type="expression" priority="4" dxfId="2">
      <formula>B16&gt;0</formula>
    </cfRule>
  </conditionalFormatting>
  <pageMargins left="0.25" right="0.25" top="0.5" bottom="0.5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28" customWidth="1" min="2" max="2"/>
    <col width="28" customWidth="1" min="3" max="3"/>
    <col width="14" customWidth="1" min="4" max="4"/>
    <col width="14" customWidth="1" min="5" max="5"/>
    <col width="16" customWidth="1" min="6" max="6"/>
    <col width="14" customWidth="1" min="7" max="7"/>
    <col width="20" customWidth="1" min="8" max="8"/>
    <col width="18" customWidth="1" min="9" max="9"/>
    <col width="22" customWidth="1" min="10" max="10"/>
    <col width="22" customWidth="1" min="11" max="11"/>
    <col width="25" customWidth="1" min="12" max="12"/>
    <col width="19" customWidth="1" min="13" max="13"/>
    <col width="25" customWidth="1" min="14" max="14"/>
    <col width="20" customWidth="1" min="15" max="15"/>
    <col width="25" customWidth="1" min="16" max="16"/>
    <col width="14" customWidth="1" min="17" max="17"/>
    <col width="36" customWidth="1" min="18" max="18"/>
  </cols>
  <sheetData>
    <row r="1" ht="28" customHeight="1">
      <c r="A1" s="1" t="inlineStr">
        <is>
          <t>Applications — Fictional Administrative Comparison Records</t>
        </is>
      </c>
    </row>
    <row r="2" ht="22" customHeight="1">
      <c r="A2" s="11" t="inlineStr">
        <is>
          <t>Yellow cells are manager inputs. Formula flags prompt review and do not approve or reject an application.</t>
        </is>
      </c>
    </row>
    <row r="3" ht="42" customHeight="1">
      <c r="A3" s="12" t="inlineStr">
        <is>
          <t>Application ID</t>
        </is>
      </c>
      <c r="B3" s="12" t="inlineStr">
        <is>
          <t>Applicant Alias</t>
        </is>
      </c>
      <c r="C3" s="12" t="inlineStr">
        <is>
          <t>Property</t>
        </is>
      </c>
      <c r="D3" s="12" t="inlineStr">
        <is>
          <t>Unit</t>
        </is>
      </c>
      <c r="E3" s="12" t="inlineStr">
        <is>
          <t>Received Date</t>
        </is>
      </c>
      <c r="F3" s="12" t="inlineStr">
        <is>
          <t>Desired Start Date</t>
        </is>
      </c>
      <c r="G3" s="12" t="inlineStr">
        <is>
          <t>Monthly Rent</t>
        </is>
      </c>
      <c r="H3" s="12" t="inlineStr">
        <is>
          <t>Stated Monthly Income</t>
        </is>
      </c>
      <c r="I3" s="12" t="inlineStr">
        <is>
          <t>Income-to-Rent Ratio</t>
        </is>
      </c>
      <c r="J3" s="12" t="inlineStr">
        <is>
          <t>Income Documentation</t>
        </is>
      </c>
      <c r="K3" s="12" t="inlineStr">
        <is>
          <t>Identity Documentation</t>
        </is>
      </c>
      <c r="L3" s="12" t="inlineStr">
        <is>
          <t>Rental Criteria Review</t>
        </is>
      </c>
      <c r="M3" s="12" t="inlineStr">
        <is>
          <t>File Completeness</t>
        </is>
      </c>
      <c r="N3" s="12" t="inlineStr">
        <is>
          <t>Comparison Flag</t>
        </is>
      </c>
      <c r="O3" s="12" t="inlineStr">
        <is>
          <t>Workflow Status</t>
        </is>
      </c>
      <c r="P3" s="12" t="inlineStr">
        <is>
          <t>Manager Outcome</t>
        </is>
      </c>
      <c r="Q3" s="12" t="inlineStr">
        <is>
          <t>Decision Date</t>
        </is>
      </c>
      <c r="R3" s="12" t="inlineStr">
        <is>
          <t>Reviewer Notes</t>
        </is>
      </c>
    </row>
    <row r="4" ht="32" customHeight="1">
      <c r="A4" s="13" t="inlineStr">
        <is>
          <t>APP-FIC-001</t>
        </is>
      </c>
      <c r="B4" s="13" t="inlineStr">
        <is>
          <t>Fictional Applicant Alder</t>
        </is>
      </c>
      <c r="C4" s="13" t="inlineStr">
        <is>
          <t>Fictional Harbor House</t>
        </is>
      </c>
      <c r="D4" s="13" t="inlineStr">
        <is>
          <t>Unit F-101</t>
        </is>
      </c>
      <c r="E4" s="14" t="n">
        <v>46273</v>
      </c>
      <c r="F4" s="14" t="n">
        <v>46295</v>
      </c>
      <c r="G4" s="15" t="n">
        <v>1800</v>
      </c>
      <c r="H4" s="15" t="n">
        <v>6500</v>
      </c>
      <c r="I4" s="16">
        <f>IF($A4="","",IF(OR(NOT(ISNUMBER($G4)),NOT(ISNUMBER($H4)),$G4&lt;=0),"",IFERROR($H4/$G4,"")))</f>
        <v/>
      </c>
      <c r="J4" s="13" t="inlineStr">
        <is>
          <t>Verified</t>
        </is>
      </c>
      <c r="K4" s="13" t="inlineStr">
        <is>
          <t>Verified</t>
        </is>
      </c>
      <c r="L4" s="13" t="inlineStr">
        <is>
          <t>Meets manager criteria</t>
        </is>
      </c>
      <c r="M4" s="17">
        <f>IF($A4="","",IF(OR($B4="",$C4="",$D4="",$E4="",$F4="",$G4="",$H4="",$J4="",$K4="",$L4="",$O4="",$P4=""),"Missing fields",IF(OR(NOT(ISNUMBER($E4)),NOT(ISNUMBER($F4)),NOT(ISNUMBER($G4)),NOT(ISNUMBER($H4)),$G4&lt;=0,$H4&lt;0),"Check formats",IF(OR($J4=Assumptions!$E$4,$J4=Assumptions!$E$7,$K4=Assumptions!$E$4,$K4=Assumptions!$E$7,$L4=Assumptions!$F$4),"Pending information","Complete"))))</f>
        <v/>
      </c>
      <c r="N4" s="17">
        <f>IF($A4="","",IF($M4&lt;&gt;"Complete","Pending information",IF(OR(COUNTIF($A$4:$A$103,$A4)&gt;1,IFERROR(VLOOKUP($D4,Assumptions!$I$4:$J$13,2,FALSE),"")&lt;&gt;$C4),"Human check",IF(OR($F4&lt;$E4,$F4-$E4&gt;Assumptions!$B$6,AND($O4&lt;&gt;Assumptions!$D$8,TODAY()-$E4&gt;Assumptions!$B$5),AND($P4&lt;&gt;Assumptions!$G$4,$Q4=""),AND($P4=Assumptions!$G$4,$Q4&lt;&gt;""),AND($O4=Assumptions!$D$8,$P4=Assumptions!$G$4),AND($O4&lt;&gt;Assumptions!$D$8,$P4&lt;&gt;Assumptions!$G$4)),"Human check",IF($O4=Assumptions!$D$8,"Closed record",IF(OR($J4&lt;&gt;Assumptions!$E$5,$K4&lt;&gt;Assumptions!$E$5,$L4&lt;&gt;Assumptions!$F$5,$I4="",$I4&lt;Assumptions!$B$4),"Human check",IF($I4&lt;Assumptions!$B$4+Assumptions!$B$7,"Near threshold","Ready for manager review")))))))</f>
        <v/>
      </c>
      <c r="O4" s="13" t="inlineStr">
        <is>
          <t>In Review</t>
        </is>
      </c>
      <c r="P4" s="13" t="inlineStr">
        <is>
          <t>Not decided</t>
        </is>
      </c>
      <c r="Q4" s="14" t="n"/>
      <c r="R4" s="13" t="inlineStr">
        <is>
          <t>Fictional sample with completed administrative fields.</t>
        </is>
      </c>
    </row>
    <row r="5" ht="32" customHeight="1">
      <c r="A5" s="13" t="inlineStr">
        <is>
          <t>APP-FIC-002</t>
        </is>
      </c>
      <c r="B5" s="13" t="inlineStr">
        <is>
          <t>Fictional Applicant Birch</t>
        </is>
      </c>
      <c r="C5" s="13" t="inlineStr">
        <is>
          <t>Fictional Juniper Court</t>
        </is>
      </c>
      <c r="D5" s="13" t="inlineStr">
        <is>
          <t>Unit F-201</t>
        </is>
      </c>
      <c r="E5" s="14" t="n">
        <v>46274</v>
      </c>
      <c r="F5" s="14" t="n">
        <v>46300</v>
      </c>
      <c r="G5" s="15" t="n">
        <v>2100</v>
      </c>
      <c r="H5" s="15" t="n">
        <v>6300</v>
      </c>
      <c r="I5" s="18">
        <f>IF($A5="","",IF(OR(NOT(ISNUMBER($G5)),NOT(ISNUMBER($H5)),$G5&lt;=0),"",IFERROR($H5/$G5,"")))</f>
        <v/>
      </c>
      <c r="J5" s="13" t="inlineStr">
        <is>
          <t>Verified</t>
        </is>
      </c>
      <c r="K5" s="13" t="inlineStr">
        <is>
          <t>Verified</t>
        </is>
      </c>
      <c r="L5" s="13" t="inlineStr">
        <is>
          <t>Meets manager criteria</t>
        </is>
      </c>
      <c r="M5" s="19">
        <f>IF($A5="","",IF(OR($B5="",$C5="",$D5="",$E5="",$F5="",$G5="",$H5="",$J5="",$K5="",$L5="",$O5="",$P5=""),"Missing fields",IF(OR(NOT(ISNUMBER($E5)),NOT(ISNUMBER($F5)),NOT(ISNUMBER($G5)),NOT(ISNUMBER($H5)),$G5&lt;=0,$H5&lt;0),"Check formats",IF(OR($J5=Assumptions!$E$4,$J5=Assumptions!$E$7,$K5=Assumptions!$E$4,$K5=Assumptions!$E$7,$L5=Assumptions!$F$4),"Pending information","Complete"))))</f>
        <v/>
      </c>
      <c r="N5" s="19">
        <f>IF($A5="","",IF($M5&lt;&gt;"Complete","Pending information",IF(OR(COUNTIF($A$4:$A$103,$A5)&gt;1,IFERROR(VLOOKUP($D5,Assumptions!$I$4:$J$13,2,FALSE),"")&lt;&gt;$C5),"Human check",IF(OR($F5&lt;$E5,$F5-$E5&gt;Assumptions!$B$6,AND($O5&lt;&gt;Assumptions!$D$8,TODAY()-$E5&gt;Assumptions!$B$5),AND($P5&lt;&gt;Assumptions!$G$4,$Q5=""),AND($P5=Assumptions!$G$4,$Q5&lt;&gt;""),AND($O5=Assumptions!$D$8,$P5=Assumptions!$G$4),AND($O5&lt;&gt;Assumptions!$D$8,$P5&lt;&gt;Assumptions!$G$4)),"Human check",IF($O5=Assumptions!$D$8,"Closed record",IF(OR($J5&lt;&gt;Assumptions!$E$5,$K5&lt;&gt;Assumptions!$E$5,$L5&lt;&gt;Assumptions!$F$5,$I5="",$I5&lt;Assumptions!$B$4),"Human check",IF($I5&lt;Assumptions!$B$4+Assumptions!$B$7,"Near threshold","Ready for manager review")))))))</f>
        <v/>
      </c>
      <c r="O5" s="13" t="inlineStr">
        <is>
          <t>Manager Review</t>
        </is>
      </c>
      <c r="P5" s="13" t="inlineStr">
        <is>
          <t>Not decided</t>
        </is>
      </c>
      <c r="Q5" s="14" t="n"/>
      <c r="R5" s="13" t="inlineStr">
        <is>
          <t>Fictional sample at the stated ratio threshold.</t>
        </is>
      </c>
    </row>
    <row r="6" ht="32" customHeight="1">
      <c r="A6" s="13" t="inlineStr">
        <is>
          <t>APP-FIC-003</t>
        </is>
      </c>
      <c r="B6" s="13" t="inlineStr">
        <is>
          <t>Fictional Applicant Cedar</t>
        </is>
      </c>
      <c r="C6" s="13" t="inlineStr">
        <is>
          <t>Fictional Lantern Row</t>
        </is>
      </c>
      <c r="D6" s="13" t="inlineStr">
        <is>
          <t>Unit F-301</t>
        </is>
      </c>
      <c r="E6" s="14" t="n">
        <v>46272</v>
      </c>
      <c r="F6" s="14" t="n">
        <v>46290</v>
      </c>
      <c r="G6" s="15" t="n">
        <v>2400</v>
      </c>
      <c r="H6" s="15" t="n">
        <v>6500</v>
      </c>
      <c r="I6" s="16">
        <f>IF($A6="","",IF(OR(NOT(ISNUMBER($G6)),NOT(ISNUMBER($H6)),$G6&lt;=0),"",IFERROR($H6/$G6,"")))</f>
        <v/>
      </c>
      <c r="J6" s="13" t="inlineStr">
        <is>
          <t>Verified</t>
        </is>
      </c>
      <c r="K6" s="13" t="inlineStr">
        <is>
          <t>Verified</t>
        </is>
      </c>
      <c r="L6" s="13" t="inlineStr">
        <is>
          <t>Meets manager criteria</t>
        </is>
      </c>
      <c r="M6" s="17">
        <f>IF($A6="","",IF(OR($B6="",$C6="",$D6="",$E6="",$F6="",$G6="",$H6="",$J6="",$K6="",$L6="",$O6="",$P6=""),"Missing fields",IF(OR(NOT(ISNUMBER($E6)),NOT(ISNUMBER($F6)),NOT(ISNUMBER($G6)),NOT(ISNUMBER($H6)),$G6&lt;=0,$H6&lt;0),"Check formats",IF(OR($J6=Assumptions!$E$4,$J6=Assumptions!$E$7,$K6=Assumptions!$E$4,$K6=Assumptions!$E$7,$L6=Assumptions!$F$4),"Pending information","Complete"))))</f>
        <v/>
      </c>
      <c r="N6" s="17">
        <f>IF($A6="","",IF($M6&lt;&gt;"Complete","Pending information",IF(OR(COUNTIF($A$4:$A$103,$A6)&gt;1,IFERROR(VLOOKUP($D6,Assumptions!$I$4:$J$13,2,FALSE),"")&lt;&gt;$C6),"Human check",IF(OR($F6&lt;$E6,$F6-$E6&gt;Assumptions!$B$6,AND($O6&lt;&gt;Assumptions!$D$8,TODAY()-$E6&gt;Assumptions!$B$5),AND($P6&lt;&gt;Assumptions!$G$4,$Q6=""),AND($P6=Assumptions!$G$4,$Q6&lt;&gt;""),AND($O6=Assumptions!$D$8,$P6=Assumptions!$G$4),AND($O6&lt;&gt;Assumptions!$D$8,$P6&lt;&gt;Assumptions!$G$4)),"Human check",IF($O6=Assumptions!$D$8,"Closed record",IF(OR($J6&lt;&gt;Assumptions!$E$5,$K6&lt;&gt;Assumptions!$E$5,$L6&lt;&gt;Assumptions!$F$5,$I6="",$I6&lt;Assumptions!$B$4),"Human check",IF($I6&lt;Assumptions!$B$4+Assumptions!$B$7,"Near threshold","Ready for manager review")))))))</f>
        <v/>
      </c>
      <c r="O6" s="13" t="inlineStr">
        <is>
          <t>In Review</t>
        </is>
      </c>
      <c r="P6" s="13" t="inlineStr">
        <is>
          <t>Not decided</t>
        </is>
      </c>
      <c r="Q6" s="14" t="n"/>
      <c r="R6" s="13" t="inlineStr">
        <is>
          <t>Fictional sample below the manager-defined ratio.</t>
        </is>
      </c>
    </row>
    <row r="7" ht="32" customHeight="1">
      <c r="A7" s="13" t="inlineStr">
        <is>
          <t>APP-FIC-004</t>
        </is>
      </c>
      <c r="B7" s="13" t="inlineStr">
        <is>
          <t>Fictional Applicant Dogwood</t>
        </is>
      </c>
      <c r="C7" s="13" t="inlineStr">
        <is>
          <t>Fictional Harbor House</t>
        </is>
      </c>
      <c r="D7" s="13" t="inlineStr">
        <is>
          <t>Unit F-102</t>
        </is>
      </c>
      <c r="E7" s="14" t="n">
        <v>46271</v>
      </c>
      <c r="F7" s="14" t="n">
        <v>46305</v>
      </c>
      <c r="G7" s="15" t="n">
        <v>1850</v>
      </c>
      <c r="H7" s="15" t="n">
        <v>7200</v>
      </c>
      <c r="I7" s="18">
        <f>IF($A7="","",IF(OR(NOT(ISNUMBER($G7)),NOT(ISNUMBER($H7)),$G7&lt;=0),"",IFERROR($H7/$G7,"")))</f>
        <v/>
      </c>
      <c r="J7" s="13" t="inlineStr">
        <is>
          <t>Missing</t>
        </is>
      </c>
      <c r="K7" s="13" t="inlineStr">
        <is>
          <t>Verified</t>
        </is>
      </c>
      <c r="L7" s="13" t="inlineStr">
        <is>
          <t>Not reviewed</t>
        </is>
      </c>
      <c r="M7" s="19">
        <f>IF($A7="","",IF(OR($B7="",$C7="",$D7="",$E7="",$F7="",$G7="",$H7="",$J7="",$K7="",$L7="",$O7="",$P7=""),"Missing fields",IF(OR(NOT(ISNUMBER($E7)),NOT(ISNUMBER($F7)),NOT(ISNUMBER($G7)),NOT(ISNUMBER($H7)),$G7&lt;=0,$H7&lt;0),"Check formats",IF(OR($J7=Assumptions!$E$4,$J7=Assumptions!$E$7,$K7=Assumptions!$E$4,$K7=Assumptions!$E$7,$L7=Assumptions!$F$4),"Pending information","Complete"))))</f>
        <v/>
      </c>
      <c r="N7" s="19">
        <f>IF($A7="","",IF($M7&lt;&gt;"Complete","Pending information",IF(OR(COUNTIF($A$4:$A$103,$A7)&gt;1,IFERROR(VLOOKUP($D7,Assumptions!$I$4:$J$13,2,FALSE),"")&lt;&gt;$C7),"Human check",IF(OR($F7&lt;$E7,$F7-$E7&gt;Assumptions!$B$6,AND($O7&lt;&gt;Assumptions!$D$8,TODAY()-$E7&gt;Assumptions!$B$5),AND($P7&lt;&gt;Assumptions!$G$4,$Q7=""),AND($P7=Assumptions!$G$4,$Q7&lt;&gt;""),AND($O7=Assumptions!$D$8,$P7=Assumptions!$G$4),AND($O7&lt;&gt;Assumptions!$D$8,$P7&lt;&gt;Assumptions!$G$4)),"Human check",IF($O7=Assumptions!$D$8,"Closed record",IF(OR($J7&lt;&gt;Assumptions!$E$5,$K7&lt;&gt;Assumptions!$E$5,$L7&lt;&gt;Assumptions!$F$5,$I7="",$I7&lt;Assumptions!$B$4),"Human check",IF($I7&lt;Assumptions!$B$4+Assumptions!$B$7,"Near threshold","Ready for manager review")))))))</f>
        <v/>
      </c>
      <c r="O7" s="13" t="inlineStr">
        <is>
          <t>Waiting on Applicant</t>
        </is>
      </c>
      <c r="P7" s="13" t="inlineStr">
        <is>
          <t>Not decided</t>
        </is>
      </c>
      <c r="Q7" s="14" t="n"/>
      <c r="R7" s="13" t="inlineStr">
        <is>
          <t>Fictional sample awaiting administrative documents.</t>
        </is>
      </c>
    </row>
    <row r="8" ht="32" customHeight="1">
      <c r="A8" s="13" t="inlineStr">
        <is>
          <t>APP-FIC-005</t>
        </is>
      </c>
      <c r="B8" s="13" t="inlineStr">
        <is>
          <t>Fictional Applicant Elm</t>
        </is>
      </c>
      <c r="C8" s="13" t="inlineStr">
        <is>
          <t>Fictional Juniper Court</t>
        </is>
      </c>
      <c r="D8" s="13" t="inlineStr">
        <is>
          <t>Unit F-202</t>
        </is>
      </c>
      <c r="E8" s="14" t="n">
        <v>46273</v>
      </c>
      <c r="F8" s="14" t="n">
        <v>46320</v>
      </c>
      <c r="G8" s="15" t="n">
        <v>2150</v>
      </c>
      <c r="H8" s="15" t="n">
        <v>8000</v>
      </c>
      <c r="I8" s="16">
        <f>IF($A8="","",IF(OR(NOT(ISNUMBER($G8)),NOT(ISNUMBER($H8)),$G8&lt;=0),"",IFERROR($H8/$G8,"")))</f>
        <v/>
      </c>
      <c r="J8" s="13" t="inlineStr">
        <is>
          <t>Verified</t>
        </is>
      </c>
      <c r="K8" s="13" t="inlineStr">
        <is>
          <t>Alternative review</t>
        </is>
      </c>
      <c r="L8" s="13" t="inlineStr">
        <is>
          <t>Meets manager criteria</t>
        </is>
      </c>
      <c r="M8" s="17">
        <f>IF($A8="","",IF(OR($B8="",$C8="",$D8="",$E8="",$F8="",$G8="",$H8="",$J8="",$K8="",$L8="",$O8="",$P8=""),"Missing fields",IF(OR(NOT(ISNUMBER($E8)),NOT(ISNUMBER($F8)),NOT(ISNUMBER($G8)),NOT(ISNUMBER($H8)),$G8&lt;=0,$H8&lt;0),"Check formats",IF(OR($J8=Assumptions!$E$4,$J8=Assumptions!$E$7,$K8=Assumptions!$E$4,$K8=Assumptions!$E$7,$L8=Assumptions!$F$4),"Pending information","Complete"))))</f>
        <v/>
      </c>
      <c r="N8" s="17">
        <f>IF($A8="","",IF($M8&lt;&gt;"Complete","Pending information",IF(OR(COUNTIF($A$4:$A$103,$A8)&gt;1,IFERROR(VLOOKUP($D8,Assumptions!$I$4:$J$13,2,FALSE),"")&lt;&gt;$C8),"Human check",IF(OR($F8&lt;$E8,$F8-$E8&gt;Assumptions!$B$6,AND($O8&lt;&gt;Assumptions!$D$8,TODAY()-$E8&gt;Assumptions!$B$5),AND($P8&lt;&gt;Assumptions!$G$4,$Q8=""),AND($P8=Assumptions!$G$4,$Q8&lt;&gt;""),AND($O8=Assumptions!$D$8,$P8=Assumptions!$G$4),AND($O8&lt;&gt;Assumptions!$D$8,$P8&lt;&gt;Assumptions!$G$4)),"Human check",IF($O8=Assumptions!$D$8,"Closed record",IF(OR($J8&lt;&gt;Assumptions!$E$5,$K8&lt;&gt;Assumptions!$E$5,$L8&lt;&gt;Assumptions!$F$5,$I8="",$I8&lt;Assumptions!$B$4),"Human check",IF($I8&lt;Assumptions!$B$4+Assumptions!$B$7,"Near threshold","Ready for manager review")))))))</f>
        <v/>
      </c>
      <c r="O8" s="13" t="inlineStr">
        <is>
          <t>Manager Review</t>
        </is>
      </c>
      <c r="P8" s="13" t="inlineStr">
        <is>
          <t>Not decided</t>
        </is>
      </c>
      <c r="Q8" s="14" t="n"/>
      <c r="R8" s="13" t="inlineStr">
        <is>
          <t>Fictional sample requiring a human identity-document check.</t>
        </is>
      </c>
    </row>
    <row r="9" ht="32" customHeight="1">
      <c r="A9" s="13" t="inlineStr">
        <is>
          <t>APP-FIC-006</t>
        </is>
      </c>
      <c r="B9" s="13" t="inlineStr">
        <is>
          <t>Fictional Applicant Fir</t>
        </is>
      </c>
      <c r="C9" s="13" t="inlineStr">
        <is>
          <t>Fictional Lantern Row</t>
        </is>
      </c>
      <c r="D9" s="13" t="inlineStr">
        <is>
          <t>Unit F-302</t>
        </is>
      </c>
      <c r="E9" s="14" t="n">
        <v>46270</v>
      </c>
      <c r="F9" s="14" t="n">
        <v>46285</v>
      </c>
      <c r="G9" s="15" t="n">
        <v>2300</v>
      </c>
      <c r="H9" s="15" t="n">
        <v>8200</v>
      </c>
      <c r="I9" s="18">
        <f>IF($A9="","",IF(OR(NOT(ISNUMBER($G9)),NOT(ISNUMBER($H9)),$G9&lt;=0),"",IFERROR($H9/$G9,"")))</f>
        <v/>
      </c>
      <c r="J9" s="13" t="inlineStr">
        <is>
          <t>Verified</t>
        </is>
      </c>
      <c r="K9" s="13" t="inlineStr">
        <is>
          <t>Verified</t>
        </is>
      </c>
      <c r="L9" s="13" t="inlineStr">
        <is>
          <t>Meets manager criteria</t>
        </is>
      </c>
      <c r="M9" s="19">
        <f>IF($A9="","",IF(OR($B9="",$C9="",$D9="",$E9="",$F9="",$G9="",$H9="",$J9="",$K9="",$L9="",$O9="",$P9=""),"Missing fields",IF(OR(NOT(ISNUMBER($E9)),NOT(ISNUMBER($F9)),NOT(ISNUMBER($G9)),NOT(ISNUMBER($H9)),$G9&lt;=0,$H9&lt;0),"Check formats",IF(OR($J9=Assumptions!$E$4,$J9=Assumptions!$E$7,$K9=Assumptions!$E$4,$K9=Assumptions!$E$7,$L9=Assumptions!$F$4),"Pending information","Complete"))))</f>
        <v/>
      </c>
      <c r="N9" s="19">
        <f>IF($A9="","",IF($M9&lt;&gt;"Complete","Pending information",IF(OR(COUNTIF($A$4:$A$103,$A9)&gt;1,IFERROR(VLOOKUP($D9,Assumptions!$I$4:$J$13,2,FALSE),"")&lt;&gt;$C9),"Human check",IF(OR($F9&lt;$E9,$F9-$E9&gt;Assumptions!$B$6,AND($O9&lt;&gt;Assumptions!$D$8,TODAY()-$E9&gt;Assumptions!$B$5),AND($P9&lt;&gt;Assumptions!$G$4,$Q9=""),AND($P9=Assumptions!$G$4,$Q9&lt;&gt;""),AND($O9=Assumptions!$D$8,$P9=Assumptions!$G$4),AND($O9&lt;&gt;Assumptions!$D$8,$P9&lt;&gt;Assumptions!$G$4)),"Human check",IF($O9=Assumptions!$D$8,"Closed record",IF(OR($J9&lt;&gt;Assumptions!$E$5,$K9&lt;&gt;Assumptions!$E$5,$L9&lt;&gt;Assumptions!$F$5,$I9="",$I9&lt;Assumptions!$B$4),"Human check",IF($I9&lt;Assumptions!$B$4+Assumptions!$B$7,"Near threshold","Ready for manager review")))))))</f>
        <v/>
      </c>
      <c r="O9" s="13" t="inlineStr">
        <is>
          <t>Manager Review</t>
        </is>
      </c>
      <c r="P9" s="13" t="inlineStr">
        <is>
          <t>Not decided</t>
        </is>
      </c>
      <c r="Q9" s="14" t="n"/>
      <c r="R9" s="13" t="inlineStr">
        <is>
          <t>Fictional sample ready for manager review.</t>
        </is>
      </c>
    </row>
    <row r="10" ht="32" customHeight="1">
      <c r="A10" s="13" t="inlineStr">
        <is>
          <t>APP-FIC-007</t>
        </is>
      </c>
      <c r="B10" s="13" t="inlineStr">
        <is>
          <t>Fictional Applicant Grove</t>
        </is>
      </c>
      <c r="C10" s="13" t="inlineStr">
        <is>
          <t>Fictional Harbor House</t>
        </is>
      </c>
      <c r="D10" s="13" t="inlineStr">
        <is>
          <t>Unit F-103</t>
        </is>
      </c>
      <c r="E10" s="14" t="n">
        <v>46255</v>
      </c>
      <c r="F10" s="14" t="n">
        <v>46270</v>
      </c>
      <c r="G10" s="15" t="n">
        <v>1750</v>
      </c>
      <c r="H10" s="15" t="n">
        <v>7000</v>
      </c>
      <c r="I10" s="16">
        <f>IF($A10="","",IF(OR(NOT(ISNUMBER($G10)),NOT(ISNUMBER($H10)),$G10&lt;=0),"",IFERROR($H10/$G10,"")))</f>
        <v/>
      </c>
      <c r="J10" s="13" t="inlineStr">
        <is>
          <t>Verified</t>
        </is>
      </c>
      <c r="K10" s="13" t="inlineStr">
        <is>
          <t>Verified</t>
        </is>
      </c>
      <c r="L10" s="13" t="inlineStr">
        <is>
          <t>Meets manager criteria</t>
        </is>
      </c>
      <c r="M10" s="17">
        <f>IF($A10="","",IF(OR($B10="",$C10="",$D10="",$E10="",$F10="",$G10="",$H10="",$J10="",$K10="",$L10="",$O10="",$P10=""),"Missing fields",IF(OR(NOT(ISNUMBER($E10)),NOT(ISNUMBER($F10)),NOT(ISNUMBER($G10)),NOT(ISNUMBER($H10)),$G10&lt;=0,$H10&lt;0),"Check formats",IF(OR($J10=Assumptions!$E$4,$J10=Assumptions!$E$7,$K10=Assumptions!$E$4,$K10=Assumptions!$E$7,$L10=Assumptions!$F$4),"Pending information","Complete"))))</f>
        <v/>
      </c>
      <c r="N10" s="17">
        <f>IF($A10="","",IF($M10&lt;&gt;"Complete","Pending information",IF(OR(COUNTIF($A$4:$A$103,$A10)&gt;1,IFERROR(VLOOKUP($D10,Assumptions!$I$4:$J$13,2,FALSE),"")&lt;&gt;$C10),"Human check",IF(OR($F10&lt;$E10,$F10-$E10&gt;Assumptions!$B$6,AND($O10&lt;&gt;Assumptions!$D$8,TODAY()-$E10&gt;Assumptions!$B$5),AND($P10&lt;&gt;Assumptions!$G$4,$Q10=""),AND($P10=Assumptions!$G$4,$Q10&lt;&gt;""),AND($O10=Assumptions!$D$8,$P10=Assumptions!$G$4),AND($O10&lt;&gt;Assumptions!$D$8,$P10&lt;&gt;Assumptions!$G$4)),"Human check",IF($O10=Assumptions!$D$8,"Closed record",IF(OR($J10&lt;&gt;Assumptions!$E$5,$K10&lt;&gt;Assumptions!$E$5,$L10&lt;&gt;Assumptions!$F$5,$I10="",$I10&lt;Assumptions!$B$4),"Human check",IF($I10&lt;Assumptions!$B$4+Assumptions!$B$7,"Near threshold","Ready for manager review")))))))</f>
        <v/>
      </c>
      <c r="O10" s="13" t="inlineStr">
        <is>
          <t>Closed</t>
        </is>
      </c>
      <c r="P10" s="13" t="inlineStr">
        <is>
          <t>Approved by manager</t>
        </is>
      </c>
      <c r="Q10" s="14" t="n">
        <v>46265</v>
      </c>
      <c r="R10" s="13" t="inlineStr">
        <is>
          <t>Fictional closed sample; outcome was entered by a human manager.</t>
        </is>
      </c>
    </row>
    <row r="11" ht="32" customHeight="1">
      <c r="A11" s="13" t="inlineStr">
        <is>
          <t>APP-FIC-008</t>
        </is>
      </c>
      <c r="B11" s="13" t="inlineStr">
        <is>
          <t>Fictional Applicant Hazel</t>
        </is>
      </c>
      <c r="C11" s="13" t="inlineStr">
        <is>
          <t>Fictional Juniper Court</t>
        </is>
      </c>
      <c r="D11" s="13" t="inlineStr">
        <is>
          <t>Unit F-203</t>
        </is>
      </c>
      <c r="E11" s="14" t="n">
        <v>46269</v>
      </c>
      <c r="F11" s="14" t="n">
        <v>46293</v>
      </c>
      <c r="G11" s="15" t="n">
        <v>2050</v>
      </c>
      <c r="H11" s="15" t="n">
        <v>7600</v>
      </c>
      <c r="I11" s="18">
        <f>IF($A11="","",IF(OR(NOT(ISNUMBER($G11)),NOT(ISNUMBER($H11)),$G11&lt;=0),"",IFERROR($H11/$G11,"")))</f>
        <v/>
      </c>
      <c r="J11" s="13" t="inlineStr">
        <is>
          <t>Verified</t>
        </is>
      </c>
      <c r="K11" s="13" t="inlineStr">
        <is>
          <t>Verified</t>
        </is>
      </c>
      <c r="L11" s="13" t="inlineStr">
        <is>
          <t>Requires exception review</t>
        </is>
      </c>
      <c r="M11" s="19">
        <f>IF($A11="","",IF(OR($B11="",$C11="",$D11="",$E11="",$F11="",$G11="",$H11="",$J11="",$K11="",$L11="",$O11="",$P11=""),"Missing fields",IF(OR(NOT(ISNUMBER($E11)),NOT(ISNUMBER($F11)),NOT(ISNUMBER($G11)),NOT(ISNUMBER($H11)),$G11&lt;=0,$H11&lt;0),"Check formats",IF(OR($J11=Assumptions!$E$4,$J11=Assumptions!$E$7,$K11=Assumptions!$E$4,$K11=Assumptions!$E$7,$L11=Assumptions!$F$4),"Pending information","Complete"))))</f>
        <v/>
      </c>
      <c r="N11" s="19">
        <f>IF($A11="","",IF($M11&lt;&gt;"Complete","Pending information",IF(OR(COUNTIF($A$4:$A$103,$A11)&gt;1,IFERROR(VLOOKUP($D11,Assumptions!$I$4:$J$13,2,FALSE),"")&lt;&gt;$C11),"Human check",IF(OR($F11&lt;$E11,$F11-$E11&gt;Assumptions!$B$6,AND($O11&lt;&gt;Assumptions!$D$8,TODAY()-$E11&gt;Assumptions!$B$5),AND($P11&lt;&gt;Assumptions!$G$4,$Q11=""),AND($P11=Assumptions!$G$4,$Q11&lt;&gt;""),AND($O11=Assumptions!$D$8,$P11=Assumptions!$G$4),AND($O11&lt;&gt;Assumptions!$D$8,$P11&lt;&gt;Assumptions!$G$4)),"Human check",IF($O11=Assumptions!$D$8,"Closed record",IF(OR($J11&lt;&gt;Assumptions!$E$5,$K11&lt;&gt;Assumptions!$E$5,$L11&lt;&gt;Assumptions!$F$5,$I11="",$I11&lt;Assumptions!$B$4),"Human check",IF($I11&lt;Assumptions!$B$4+Assumptions!$B$7,"Near threshold","Ready for manager review")))))))</f>
        <v/>
      </c>
      <c r="O11" s="13" t="inlineStr">
        <is>
          <t>Manager Review</t>
        </is>
      </c>
      <c r="P11" s="13" t="inlineStr">
        <is>
          <t>Not decided</t>
        </is>
      </c>
      <c r="Q11" s="14" t="n"/>
      <c r="R11" s="13" t="inlineStr">
        <is>
          <t>Fictional sample requiring exception review.</t>
        </is>
      </c>
    </row>
    <row r="12" ht="32" customHeight="1">
      <c r="A12" s="13" t="inlineStr">
        <is>
          <t>APP-FIC-009</t>
        </is>
      </c>
      <c r="B12" s="13" t="inlineStr">
        <is>
          <t>Fictional Applicant Indigo</t>
        </is>
      </c>
      <c r="C12" s="13" t="inlineStr">
        <is>
          <t>Fictional Lantern Row</t>
        </is>
      </c>
      <c r="D12" s="13" t="inlineStr">
        <is>
          <t>Unit F-303</t>
        </is>
      </c>
      <c r="E12" s="14" t="n">
        <v>46275</v>
      </c>
      <c r="F12" s="14" t="n">
        <v>46395</v>
      </c>
      <c r="G12" s="15" t="n">
        <v>2400</v>
      </c>
      <c r="H12" s="15" t="n">
        <v>9000</v>
      </c>
      <c r="I12" s="16">
        <f>IF($A12="","",IF(OR(NOT(ISNUMBER($G12)),NOT(ISNUMBER($H12)),$G12&lt;=0),"",IFERROR($H12/$G12,"")))</f>
        <v/>
      </c>
      <c r="J12" s="13" t="inlineStr">
        <is>
          <t>Verified</t>
        </is>
      </c>
      <c r="K12" s="13" t="inlineStr">
        <is>
          <t>Verified</t>
        </is>
      </c>
      <c r="L12" s="13" t="inlineStr">
        <is>
          <t>Meets manager criteria</t>
        </is>
      </c>
      <c r="M12" s="17">
        <f>IF($A12="","",IF(OR($B12="",$C12="",$D12="",$E12="",$F12="",$G12="",$H12="",$J12="",$K12="",$L12="",$O12="",$P12=""),"Missing fields",IF(OR(NOT(ISNUMBER($E12)),NOT(ISNUMBER($F12)),NOT(ISNUMBER($G12)),NOT(ISNUMBER($H12)),$G12&lt;=0,$H12&lt;0),"Check formats",IF(OR($J12=Assumptions!$E$4,$J12=Assumptions!$E$7,$K12=Assumptions!$E$4,$K12=Assumptions!$E$7,$L12=Assumptions!$F$4),"Pending information","Complete"))))</f>
        <v/>
      </c>
      <c r="N12" s="17">
        <f>IF($A12="","",IF($M12&lt;&gt;"Complete","Pending information",IF(OR(COUNTIF($A$4:$A$103,$A12)&gt;1,IFERROR(VLOOKUP($D12,Assumptions!$I$4:$J$13,2,FALSE),"")&lt;&gt;$C12),"Human check",IF(OR($F12&lt;$E12,$F12-$E12&gt;Assumptions!$B$6,AND($O12&lt;&gt;Assumptions!$D$8,TODAY()-$E12&gt;Assumptions!$B$5),AND($P12&lt;&gt;Assumptions!$G$4,$Q12=""),AND($P12=Assumptions!$G$4,$Q12&lt;&gt;""),AND($O12=Assumptions!$D$8,$P12=Assumptions!$G$4),AND($O12&lt;&gt;Assumptions!$D$8,$P12&lt;&gt;Assumptions!$G$4)),"Human check",IF($O12=Assumptions!$D$8,"Closed record",IF(OR($J12&lt;&gt;Assumptions!$E$5,$K12&lt;&gt;Assumptions!$E$5,$L12&lt;&gt;Assumptions!$F$5,$I12="",$I12&lt;Assumptions!$B$4),"Human check",IF($I12&lt;Assumptions!$B$4+Assumptions!$B$7,"Near threshold","Ready for manager review")))))))</f>
        <v/>
      </c>
      <c r="O12" s="13" t="inlineStr">
        <is>
          <t>In Review</t>
        </is>
      </c>
      <c r="P12" s="13" t="inlineStr">
        <is>
          <t>Not decided</t>
        </is>
      </c>
      <c r="Q12" s="14" t="n"/>
      <c r="R12" s="13" t="inlineStr">
        <is>
          <t>Fictional sample at the desired-start gap boundary.</t>
        </is>
      </c>
    </row>
    <row r="13" ht="32" customHeight="1">
      <c r="A13" s="13" t="inlineStr">
        <is>
          <t>APP-FIC-010</t>
        </is>
      </c>
      <c r="B13" s="13" t="inlineStr">
        <is>
          <t>Fictional Applicant Kestrel</t>
        </is>
      </c>
      <c r="C13" s="13" t="inlineStr">
        <is>
          <t>Fictional Harbor House</t>
        </is>
      </c>
      <c r="D13" s="13" t="inlineStr">
        <is>
          <t>Unit F-104</t>
        </is>
      </c>
      <c r="E13" s="14" t="n">
        <v>46245</v>
      </c>
      <c r="F13" s="14" t="n">
        <v>46263</v>
      </c>
      <c r="G13" s="15" t="n">
        <v>1900</v>
      </c>
      <c r="H13" s="15" t="n">
        <v>7600</v>
      </c>
      <c r="I13" s="18">
        <f>IF($A13="","",IF(OR(NOT(ISNUMBER($G13)),NOT(ISNUMBER($H13)),$G13&lt;=0),"",IFERROR($H13/$G13,"")))</f>
        <v/>
      </c>
      <c r="J13" s="13" t="inlineStr">
        <is>
          <t>Verified</t>
        </is>
      </c>
      <c r="K13" s="13" t="inlineStr">
        <is>
          <t>Verified</t>
        </is>
      </c>
      <c r="L13" s="13" t="inlineStr">
        <is>
          <t>Meets manager criteria</t>
        </is>
      </c>
      <c r="M13" s="19">
        <f>IF($A13="","",IF(OR($B13="",$C13="",$D13="",$E13="",$F13="",$G13="",$H13="",$J13="",$K13="",$L13="",$O13="",$P13=""),"Missing fields",IF(OR(NOT(ISNUMBER($E13)),NOT(ISNUMBER($F13)),NOT(ISNUMBER($G13)),NOT(ISNUMBER($H13)),$G13&lt;=0,$H13&lt;0),"Check formats",IF(OR($J13=Assumptions!$E$4,$J13=Assumptions!$E$7,$K13=Assumptions!$E$4,$K13=Assumptions!$E$7,$L13=Assumptions!$F$4),"Pending information","Complete"))))</f>
        <v/>
      </c>
      <c r="N13" s="19">
        <f>IF($A13="","",IF($M13&lt;&gt;"Complete","Pending information",IF(OR(COUNTIF($A$4:$A$103,$A13)&gt;1,IFERROR(VLOOKUP($D13,Assumptions!$I$4:$J$13,2,FALSE),"")&lt;&gt;$C13),"Human check",IF(OR($F13&lt;$E13,$F13-$E13&gt;Assumptions!$B$6,AND($O13&lt;&gt;Assumptions!$D$8,TODAY()-$E13&gt;Assumptions!$B$5),AND($P13&lt;&gt;Assumptions!$G$4,$Q13=""),AND($P13=Assumptions!$G$4,$Q13&lt;&gt;""),AND($O13=Assumptions!$D$8,$P13=Assumptions!$G$4),AND($O13&lt;&gt;Assumptions!$D$8,$P13&lt;&gt;Assumptions!$G$4)),"Human check",IF($O13=Assumptions!$D$8,"Closed record",IF(OR($J13&lt;&gt;Assumptions!$E$5,$K13&lt;&gt;Assumptions!$E$5,$L13&lt;&gt;Assumptions!$F$5,$I13="",$I13&lt;Assumptions!$B$4),"Human check",IF($I13&lt;Assumptions!$B$4+Assumptions!$B$7,"Near threshold","Ready for manager review")))))))</f>
        <v/>
      </c>
      <c r="O13" s="13" t="inlineStr">
        <is>
          <t>Closed</t>
        </is>
      </c>
      <c r="P13" s="13" t="inlineStr">
        <is>
          <t>Withdrawn</t>
        </is>
      </c>
      <c r="Q13" s="14" t="n">
        <v>46250</v>
      </c>
      <c r="R13" s="13" t="inlineStr">
        <is>
          <t>Fictional closed sample recorded as withdrawn.</t>
        </is>
      </c>
    </row>
    <row r="14" ht="32" customHeight="1">
      <c r="A14" s="13" t="n"/>
      <c r="B14" s="13" t="n"/>
      <c r="C14" s="13" t="n"/>
      <c r="D14" s="13" t="n"/>
      <c r="E14" s="14" t="n"/>
      <c r="F14" s="14" t="n"/>
      <c r="G14" s="15" t="n"/>
      <c r="H14" s="15" t="n"/>
      <c r="I14" s="16">
        <f>IF($A14="","",IF(OR(NOT(ISNUMBER($G14)),NOT(ISNUMBER($H14)),$G14&lt;=0),"",IFERROR($H14/$G14,"")))</f>
        <v/>
      </c>
      <c r="J14" s="13" t="n"/>
      <c r="K14" s="13" t="n"/>
      <c r="L14" s="13" t="n"/>
      <c r="M14" s="17">
        <f>IF($A14="","",IF(OR($B14="",$C14="",$D14="",$E14="",$F14="",$G14="",$H14="",$J14="",$K14="",$L14="",$O14="",$P14=""),"Missing fields",IF(OR(NOT(ISNUMBER($E14)),NOT(ISNUMBER($F14)),NOT(ISNUMBER($G14)),NOT(ISNUMBER($H14)),$G14&lt;=0,$H14&lt;0),"Check formats",IF(OR($J14=Assumptions!$E$4,$J14=Assumptions!$E$7,$K14=Assumptions!$E$4,$K14=Assumptions!$E$7,$L14=Assumptions!$F$4),"Pending information","Complete"))))</f>
        <v/>
      </c>
      <c r="N14" s="17">
        <f>IF($A14="","",IF($M14&lt;&gt;"Complete","Pending information",IF(OR(COUNTIF($A$4:$A$103,$A14)&gt;1,IFERROR(VLOOKUP($D14,Assumptions!$I$4:$J$13,2,FALSE),"")&lt;&gt;$C14),"Human check",IF(OR($F14&lt;$E14,$F14-$E14&gt;Assumptions!$B$6,AND($O14&lt;&gt;Assumptions!$D$8,TODAY()-$E14&gt;Assumptions!$B$5),AND($P14&lt;&gt;Assumptions!$G$4,$Q14=""),AND($P14=Assumptions!$G$4,$Q14&lt;&gt;""),AND($O14=Assumptions!$D$8,$P14=Assumptions!$G$4),AND($O14&lt;&gt;Assumptions!$D$8,$P14&lt;&gt;Assumptions!$G$4)),"Human check",IF($O14=Assumptions!$D$8,"Closed record",IF(OR($J14&lt;&gt;Assumptions!$E$5,$K14&lt;&gt;Assumptions!$E$5,$L14&lt;&gt;Assumptions!$F$5,$I14="",$I14&lt;Assumptions!$B$4),"Human check",IF($I14&lt;Assumptions!$B$4+Assumptions!$B$7,"Near threshold","Ready for manager review")))))))</f>
        <v/>
      </c>
      <c r="O14" s="13" t="n"/>
      <c r="P14" s="13" t="n"/>
      <c r="Q14" s="14" t="n"/>
      <c r="R14" s="13" t="n"/>
    </row>
    <row r="15" ht="32" customHeight="1">
      <c r="A15" s="13" t="n"/>
      <c r="B15" s="13" t="n"/>
      <c r="C15" s="13" t="n"/>
      <c r="D15" s="13" t="n"/>
      <c r="E15" s="14" t="n"/>
      <c r="F15" s="14" t="n"/>
      <c r="G15" s="15" t="n"/>
      <c r="H15" s="15" t="n"/>
      <c r="I15" s="18">
        <f>IF($A15="","",IF(OR(NOT(ISNUMBER($G15)),NOT(ISNUMBER($H15)),$G15&lt;=0),"",IFERROR($H15/$G15,"")))</f>
        <v/>
      </c>
      <c r="J15" s="13" t="n"/>
      <c r="K15" s="13" t="n"/>
      <c r="L15" s="13" t="n"/>
      <c r="M15" s="19">
        <f>IF($A15="","",IF(OR($B15="",$C15="",$D15="",$E15="",$F15="",$G15="",$H15="",$J15="",$K15="",$L15="",$O15="",$P15=""),"Missing fields",IF(OR(NOT(ISNUMBER($E15)),NOT(ISNUMBER($F15)),NOT(ISNUMBER($G15)),NOT(ISNUMBER($H15)),$G15&lt;=0,$H15&lt;0),"Check formats",IF(OR($J15=Assumptions!$E$4,$J15=Assumptions!$E$7,$K15=Assumptions!$E$4,$K15=Assumptions!$E$7,$L15=Assumptions!$F$4),"Pending information","Complete"))))</f>
        <v/>
      </c>
      <c r="N15" s="19">
        <f>IF($A15="","",IF($M15&lt;&gt;"Complete","Pending information",IF(OR(COUNTIF($A$4:$A$103,$A15)&gt;1,IFERROR(VLOOKUP($D15,Assumptions!$I$4:$J$13,2,FALSE),"")&lt;&gt;$C15),"Human check",IF(OR($F15&lt;$E15,$F15-$E15&gt;Assumptions!$B$6,AND($O15&lt;&gt;Assumptions!$D$8,TODAY()-$E15&gt;Assumptions!$B$5),AND($P15&lt;&gt;Assumptions!$G$4,$Q15=""),AND($P15=Assumptions!$G$4,$Q15&lt;&gt;""),AND($O15=Assumptions!$D$8,$P15=Assumptions!$G$4),AND($O15&lt;&gt;Assumptions!$D$8,$P15&lt;&gt;Assumptions!$G$4)),"Human check",IF($O15=Assumptions!$D$8,"Closed record",IF(OR($J15&lt;&gt;Assumptions!$E$5,$K15&lt;&gt;Assumptions!$E$5,$L15&lt;&gt;Assumptions!$F$5,$I15="",$I15&lt;Assumptions!$B$4),"Human check",IF($I15&lt;Assumptions!$B$4+Assumptions!$B$7,"Near threshold","Ready for manager review")))))))</f>
        <v/>
      </c>
      <c r="O15" s="13" t="n"/>
      <c r="P15" s="13" t="n"/>
      <c r="Q15" s="14" t="n"/>
      <c r="R15" s="13" t="n"/>
    </row>
    <row r="16" ht="32" customHeight="1">
      <c r="A16" s="13" t="n"/>
      <c r="B16" s="13" t="n"/>
      <c r="C16" s="13" t="n"/>
      <c r="D16" s="13" t="n"/>
      <c r="E16" s="14" t="n"/>
      <c r="F16" s="14" t="n"/>
      <c r="G16" s="15" t="n"/>
      <c r="H16" s="15" t="n"/>
      <c r="I16" s="16">
        <f>IF($A16="","",IF(OR(NOT(ISNUMBER($G16)),NOT(ISNUMBER($H16)),$G16&lt;=0),"",IFERROR($H16/$G16,"")))</f>
        <v/>
      </c>
      <c r="J16" s="13" t="n"/>
      <c r="K16" s="13" t="n"/>
      <c r="L16" s="13" t="n"/>
      <c r="M16" s="17">
        <f>IF($A16="","",IF(OR($B16="",$C16="",$D16="",$E16="",$F16="",$G16="",$H16="",$J16="",$K16="",$L16="",$O16="",$P16=""),"Missing fields",IF(OR(NOT(ISNUMBER($E16)),NOT(ISNUMBER($F16)),NOT(ISNUMBER($G16)),NOT(ISNUMBER($H16)),$G16&lt;=0,$H16&lt;0),"Check formats",IF(OR($J16=Assumptions!$E$4,$J16=Assumptions!$E$7,$K16=Assumptions!$E$4,$K16=Assumptions!$E$7,$L16=Assumptions!$F$4),"Pending information","Complete"))))</f>
        <v/>
      </c>
      <c r="N16" s="17">
        <f>IF($A16="","",IF($M16&lt;&gt;"Complete","Pending information",IF(OR(COUNTIF($A$4:$A$103,$A16)&gt;1,IFERROR(VLOOKUP($D16,Assumptions!$I$4:$J$13,2,FALSE),"")&lt;&gt;$C16),"Human check",IF(OR($F16&lt;$E16,$F16-$E16&gt;Assumptions!$B$6,AND($O16&lt;&gt;Assumptions!$D$8,TODAY()-$E16&gt;Assumptions!$B$5),AND($P16&lt;&gt;Assumptions!$G$4,$Q16=""),AND($P16=Assumptions!$G$4,$Q16&lt;&gt;""),AND($O16=Assumptions!$D$8,$P16=Assumptions!$G$4),AND($O16&lt;&gt;Assumptions!$D$8,$P16&lt;&gt;Assumptions!$G$4)),"Human check",IF($O16=Assumptions!$D$8,"Closed record",IF(OR($J16&lt;&gt;Assumptions!$E$5,$K16&lt;&gt;Assumptions!$E$5,$L16&lt;&gt;Assumptions!$F$5,$I16="",$I16&lt;Assumptions!$B$4),"Human check",IF($I16&lt;Assumptions!$B$4+Assumptions!$B$7,"Near threshold","Ready for manager review")))))))</f>
        <v/>
      </c>
      <c r="O16" s="13" t="n"/>
      <c r="P16" s="13" t="n"/>
      <c r="Q16" s="14" t="n"/>
      <c r="R16" s="13" t="n"/>
    </row>
    <row r="17" ht="32" customHeight="1">
      <c r="A17" s="13" t="n"/>
      <c r="B17" s="13" t="n"/>
      <c r="C17" s="13" t="n"/>
      <c r="D17" s="13" t="n"/>
      <c r="E17" s="14" t="n"/>
      <c r="F17" s="14" t="n"/>
      <c r="G17" s="15" t="n"/>
      <c r="H17" s="15" t="n"/>
      <c r="I17" s="18">
        <f>IF($A17="","",IF(OR(NOT(ISNUMBER($G17)),NOT(ISNUMBER($H17)),$G17&lt;=0),"",IFERROR($H17/$G17,"")))</f>
        <v/>
      </c>
      <c r="J17" s="13" t="n"/>
      <c r="K17" s="13" t="n"/>
      <c r="L17" s="13" t="n"/>
      <c r="M17" s="19">
        <f>IF($A17="","",IF(OR($B17="",$C17="",$D17="",$E17="",$F17="",$G17="",$H17="",$J17="",$K17="",$L17="",$O17="",$P17=""),"Missing fields",IF(OR(NOT(ISNUMBER($E17)),NOT(ISNUMBER($F17)),NOT(ISNUMBER($G17)),NOT(ISNUMBER($H17)),$G17&lt;=0,$H17&lt;0),"Check formats",IF(OR($J17=Assumptions!$E$4,$J17=Assumptions!$E$7,$K17=Assumptions!$E$4,$K17=Assumptions!$E$7,$L17=Assumptions!$F$4),"Pending information","Complete"))))</f>
        <v/>
      </c>
      <c r="N17" s="19">
        <f>IF($A17="","",IF($M17&lt;&gt;"Complete","Pending information",IF(OR(COUNTIF($A$4:$A$103,$A17)&gt;1,IFERROR(VLOOKUP($D17,Assumptions!$I$4:$J$13,2,FALSE),"")&lt;&gt;$C17),"Human check",IF(OR($F17&lt;$E17,$F17-$E17&gt;Assumptions!$B$6,AND($O17&lt;&gt;Assumptions!$D$8,TODAY()-$E17&gt;Assumptions!$B$5),AND($P17&lt;&gt;Assumptions!$G$4,$Q17=""),AND($P17=Assumptions!$G$4,$Q17&lt;&gt;""),AND($O17=Assumptions!$D$8,$P17=Assumptions!$G$4),AND($O17&lt;&gt;Assumptions!$D$8,$P17&lt;&gt;Assumptions!$G$4)),"Human check",IF($O17=Assumptions!$D$8,"Closed record",IF(OR($J17&lt;&gt;Assumptions!$E$5,$K17&lt;&gt;Assumptions!$E$5,$L17&lt;&gt;Assumptions!$F$5,$I17="",$I17&lt;Assumptions!$B$4),"Human check",IF($I17&lt;Assumptions!$B$4+Assumptions!$B$7,"Near threshold","Ready for manager review")))))))</f>
        <v/>
      </c>
      <c r="O17" s="13" t="n"/>
      <c r="P17" s="13" t="n"/>
      <c r="Q17" s="14" t="n"/>
      <c r="R17" s="13" t="n"/>
    </row>
    <row r="18" ht="32" customHeight="1">
      <c r="A18" s="13" t="n"/>
      <c r="B18" s="13" t="n"/>
      <c r="C18" s="13" t="n"/>
      <c r="D18" s="13" t="n"/>
      <c r="E18" s="14" t="n"/>
      <c r="F18" s="14" t="n"/>
      <c r="G18" s="15" t="n"/>
      <c r="H18" s="15" t="n"/>
      <c r="I18" s="16">
        <f>IF($A18="","",IF(OR(NOT(ISNUMBER($G18)),NOT(ISNUMBER($H18)),$G18&lt;=0),"",IFERROR($H18/$G18,"")))</f>
        <v/>
      </c>
      <c r="J18" s="13" t="n"/>
      <c r="K18" s="13" t="n"/>
      <c r="L18" s="13" t="n"/>
      <c r="M18" s="17">
        <f>IF($A18="","",IF(OR($B18="",$C18="",$D18="",$E18="",$F18="",$G18="",$H18="",$J18="",$K18="",$L18="",$O18="",$P18=""),"Missing fields",IF(OR(NOT(ISNUMBER($E18)),NOT(ISNUMBER($F18)),NOT(ISNUMBER($G18)),NOT(ISNUMBER($H18)),$G18&lt;=0,$H18&lt;0),"Check formats",IF(OR($J18=Assumptions!$E$4,$J18=Assumptions!$E$7,$K18=Assumptions!$E$4,$K18=Assumptions!$E$7,$L18=Assumptions!$F$4),"Pending information","Complete"))))</f>
        <v/>
      </c>
      <c r="N18" s="17">
        <f>IF($A18="","",IF($M18&lt;&gt;"Complete","Pending information",IF(OR(COUNTIF($A$4:$A$103,$A18)&gt;1,IFERROR(VLOOKUP($D18,Assumptions!$I$4:$J$13,2,FALSE),"")&lt;&gt;$C18),"Human check",IF(OR($F18&lt;$E18,$F18-$E18&gt;Assumptions!$B$6,AND($O18&lt;&gt;Assumptions!$D$8,TODAY()-$E18&gt;Assumptions!$B$5),AND($P18&lt;&gt;Assumptions!$G$4,$Q18=""),AND($P18=Assumptions!$G$4,$Q18&lt;&gt;""),AND($O18=Assumptions!$D$8,$P18=Assumptions!$G$4),AND($O18&lt;&gt;Assumptions!$D$8,$P18&lt;&gt;Assumptions!$G$4)),"Human check",IF($O18=Assumptions!$D$8,"Closed record",IF(OR($J18&lt;&gt;Assumptions!$E$5,$K18&lt;&gt;Assumptions!$E$5,$L18&lt;&gt;Assumptions!$F$5,$I18="",$I18&lt;Assumptions!$B$4),"Human check",IF($I18&lt;Assumptions!$B$4+Assumptions!$B$7,"Near threshold","Ready for manager review")))))))</f>
        <v/>
      </c>
      <c r="O18" s="13" t="n"/>
      <c r="P18" s="13" t="n"/>
      <c r="Q18" s="14" t="n"/>
      <c r="R18" s="13" t="n"/>
    </row>
    <row r="19" ht="32" customHeight="1">
      <c r="A19" s="13" t="n"/>
      <c r="B19" s="13" t="n"/>
      <c r="C19" s="13" t="n"/>
      <c r="D19" s="13" t="n"/>
      <c r="E19" s="14" t="n"/>
      <c r="F19" s="14" t="n"/>
      <c r="G19" s="15" t="n"/>
      <c r="H19" s="15" t="n"/>
      <c r="I19" s="18">
        <f>IF($A19="","",IF(OR(NOT(ISNUMBER($G19)),NOT(ISNUMBER($H19)),$G19&lt;=0),"",IFERROR($H19/$G19,"")))</f>
        <v/>
      </c>
      <c r="J19" s="13" t="n"/>
      <c r="K19" s="13" t="n"/>
      <c r="L19" s="13" t="n"/>
      <c r="M19" s="19">
        <f>IF($A19="","",IF(OR($B19="",$C19="",$D19="",$E19="",$F19="",$G19="",$H19="",$J19="",$K19="",$L19="",$O19="",$P19=""),"Missing fields",IF(OR(NOT(ISNUMBER($E19)),NOT(ISNUMBER($F19)),NOT(ISNUMBER($G19)),NOT(ISNUMBER($H19)),$G19&lt;=0,$H19&lt;0),"Check formats",IF(OR($J19=Assumptions!$E$4,$J19=Assumptions!$E$7,$K19=Assumptions!$E$4,$K19=Assumptions!$E$7,$L19=Assumptions!$F$4),"Pending information","Complete"))))</f>
        <v/>
      </c>
      <c r="N19" s="19">
        <f>IF($A19="","",IF($M19&lt;&gt;"Complete","Pending information",IF(OR(COUNTIF($A$4:$A$103,$A19)&gt;1,IFERROR(VLOOKUP($D19,Assumptions!$I$4:$J$13,2,FALSE),"")&lt;&gt;$C19),"Human check",IF(OR($F19&lt;$E19,$F19-$E19&gt;Assumptions!$B$6,AND($O19&lt;&gt;Assumptions!$D$8,TODAY()-$E19&gt;Assumptions!$B$5),AND($P19&lt;&gt;Assumptions!$G$4,$Q19=""),AND($P19=Assumptions!$G$4,$Q19&lt;&gt;""),AND($O19=Assumptions!$D$8,$P19=Assumptions!$G$4),AND($O19&lt;&gt;Assumptions!$D$8,$P19&lt;&gt;Assumptions!$G$4)),"Human check",IF($O19=Assumptions!$D$8,"Closed record",IF(OR($J19&lt;&gt;Assumptions!$E$5,$K19&lt;&gt;Assumptions!$E$5,$L19&lt;&gt;Assumptions!$F$5,$I19="",$I19&lt;Assumptions!$B$4),"Human check",IF($I19&lt;Assumptions!$B$4+Assumptions!$B$7,"Near threshold","Ready for manager review")))))))</f>
        <v/>
      </c>
      <c r="O19" s="13" t="n"/>
      <c r="P19" s="13" t="n"/>
      <c r="Q19" s="14" t="n"/>
      <c r="R19" s="13" t="n"/>
    </row>
    <row r="20" ht="32" customHeight="1">
      <c r="A20" s="13" t="n"/>
      <c r="B20" s="13" t="n"/>
      <c r="C20" s="13" t="n"/>
      <c r="D20" s="13" t="n"/>
      <c r="E20" s="14" t="n"/>
      <c r="F20" s="14" t="n"/>
      <c r="G20" s="15" t="n"/>
      <c r="H20" s="15" t="n"/>
      <c r="I20" s="16">
        <f>IF($A20="","",IF(OR(NOT(ISNUMBER($G20)),NOT(ISNUMBER($H20)),$G20&lt;=0),"",IFERROR($H20/$G20,"")))</f>
        <v/>
      </c>
      <c r="J20" s="13" t="n"/>
      <c r="K20" s="13" t="n"/>
      <c r="L20" s="13" t="n"/>
      <c r="M20" s="17">
        <f>IF($A20="","",IF(OR($B20="",$C20="",$D20="",$E20="",$F20="",$G20="",$H20="",$J20="",$K20="",$L20="",$O20="",$P20=""),"Missing fields",IF(OR(NOT(ISNUMBER($E20)),NOT(ISNUMBER($F20)),NOT(ISNUMBER($G20)),NOT(ISNUMBER($H20)),$G20&lt;=0,$H20&lt;0),"Check formats",IF(OR($J20=Assumptions!$E$4,$J20=Assumptions!$E$7,$K20=Assumptions!$E$4,$K20=Assumptions!$E$7,$L20=Assumptions!$F$4),"Pending information","Complete"))))</f>
        <v/>
      </c>
      <c r="N20" s="17">
        <f>IF($A20="","",IF($M20&lt;&gt;"Complete","Pending information",IF(OR(COUNTIF($A$4:$A$103,$A20)&gt;1,IFERROR(VLOOKUP($D20,Assumptions!$I$4:$J$13,2,FALSE),"")&lt;&gt;$C20),"Human check",IF(OR($F20&lt;$E20,$F20-$E20&gt;Assumptions!$B$6,AND($O20&lt;&gt;Assumptions!$D$8,TODAY()-$E20&gt;Assumptions!$B$5),AND($P20&lt;&gt;Assumptions!$G$4,$Q20=""),AND($P20=Assumptions!$G$4,$Q20&lt;&gt;""),AND($O20=Assumptions!$D$8,$P20=Assumptions!$G$4),AND($O20&lt;&gt;Assumptions!$D$8,$P20&lt;&gt;Assumptions!$G$4)),"Human check",IF($O20=Assumptions!$D$8,"Closed record",IF(OR($J20&lt;&gt;Assumptions!$E$5,$K20&lt;&gt;Assumptions!$E$5,$L20&lt;&gt;Assumptions!$F$5,$I20="",$I20&lt;Assumptions!$B$4),"Human check",IF($I20&lt;Assumptions!$B$4+Assumptions!$B$7,"Near threshold","Ready for manager review")))))))</f>
        <v/>
      </c>
      <c r="O20" s="13" t="n"/>
      <c r="P20" s="13" t="n"/>
      <c r="Q20" s="14" t="n"/>
      <c r="R20" s="13" t="n"/>
    </row>
    <row r="21" ht="32" customHeight="1">
      <c r="A21" s="13" t="n"/>
      <c r="B21" s="13" t="n"/>
      <c r="C21" s="13" t="n"/>
      <c r="D21" s="13" t="n"/>
      <c r="E21" s="14" t="n"/>
      <c r="F21" s="14" t="n"/>
      <c r="G21" s="15" t="n"/>
      <c r="H21" s="15" t="n"/>
      <c r="I21" s="18">
        <f>IF($A21="","",IF(OR(NOT(ISNUMBER($G21)),NOT(ISNUMBER($H21)),$G21&lt;=0),"",IFERROR($H21/$G21,"")))</f>
        <v/>
      </c>
      <c r="J21" s="13" t="n"/>
      <c r="K21" s="13" t="n"/>
      <c r="L21" s="13" t="n"/>
      <c r="M21" s="19">
        <f>IF($A21="","",IF(OR($B21="",$C21="",$D21="",$E21="",$F21="",$G21="",$H21="",$J21="",$K21="",$L21="",$O21="",$P21=""),"Missing fields",IF(OR(NOT(ISNUMBER($E21)),NOT(ISNUMBER($F21)),NOT(ISNUMBER($G21)),NOT(ISNUMBER($H21)),$G21&lt;=0,$H21&lt;0),"Check formats",IF(OR($J21=Assumptions!$E$4,$J21=Assumptions!$E$7,$K21=Assumptions!$E$4,$K21=Assumptions!$E$7,$L21=Assumptions!$F$4),"Pending information","Complete"))))</f>
        <v/>
      </c>
      <c r="N21" s="19">
        <f>IF($A21="","",IF($M21&lt;&gt;"Complete","Pending information",IF(OR(COUNTIF($A$4:$A$103,$A21)&gt;1,IFERROR(VLOOKUP($D21,Assumptions!$I$4:$J$13,2,FALSE),"")&lt;&gt;$C21),"Human check",IF(OR($F21&lt;$E21,$F21-$E21&gt;Assumptions!$B$6,AND($O21&lt;&gt;Assumptions!$D$8,TODAY()-$E21&gt;Assumptions!$B$5),AND($P21&lt;&gt;Assumptions!$G$4,$Q21=""),AND($P21=Assumptions!$G$4,$Q21&lt;&gt;""),AND($O21=Assumptions!$D$8,$P21=Assumptions!$G$4),AND($O21&lt;&gt;Assumptions!$D$8,$P21&lt;&gt;Assumptions!$G$4)),"Human check",IF($O21=Assumptions!$D$8,"Closed record",IF(OR($J21&lt;&gt;Assumptions!$E$5,$K21&lt;&gt;Assumptions!$E$5,$L21&lt;&gt;Assumptions!$F$5,$I21="",$I21&lt;Assumptions!$B$4),"Human check",IF($I21&lt;Assumptions!$B$4+Assumptions!$B$7,"Near threshold","Ready for manager review")))))))</f>
        <v/>
      </c>
      <c r="O21" s="13" t="n"/>
      <c r="P21" s="13" t="n"/>
      <c r="Q21" s="14" t="n"/>
      <c r="R21" s="13" t="n"/>
    </row>
    <row r="22" ht="32" customHeight="1">
      <c r="A22" s="13" t="n"/>
      <c r="B22" s="13" t="n"/>
      <c r="C22" s="13" t="n"/>
      <c r="D22" s="13" t="n"/>
      <c r="E22" s="14" t="n"/>
      <c r="F22" s="14" t="n"/>
      <c r="G22" s="15" t="n"/>
      <c r="H22" s="15" t="n"/>
      <c r="I22" s="16">
        <f>IF($A22="","",IF(OR(NOT(ISNUMBER($G22)),NOT(ISNUMBER($H22)),$G22&lt;=0),"",IFERROR($H22/$G22,"")))</f>
        <v/>
      </c>
      <c r="J22" s="13" t="n"/>
      <c r="K22" s="13" t="n"/>
      <c r="L22" s="13" t="n"/>
      <c r="M22" s="17">
        <f>IF($A22="","",IF(OR($B22="",$C22="",$D22="",$E22="",$F22="",$G22="",$H22="",$J22="",$K22="",$L22="",$O22="",$P22=""),"Missing fields",IF(OR(NOT(ISNUMBER($E22)),NOT(ISNUMBER($F22)),NOT(ISNUMBER($G22)),NOT(ISNUMBER($H22)),$G22&lt;=0,$H22&lt;0),"Check formats",IF(OR($J22=Assumptions!$E$4,$J22=Assumptions!$E$7,$K22=Assumptions!$E$4,$K22=Assumptions!$E$7,$L22=Assumptions!$F$4),"Pending information","Complete"))))</f>
        <v/>
      </c>
      <c r="N22" s="17">
        <f>IF($A22="","",IF($M22&lt;&gt;"Complete","Pending information",IF(OR(COUNTIF($A$4:$A$103,$A22)&gt;1,IFERROR(VLOOKUP($D22,Assumptions!$I$4:$J$13,2,FALSE),"")&lt;&gt;$C22),"Human check",IF(OR($F22&lt;$E22,$F22-$E22&gt;Assumptions!$B$6,AND($O22&lt;&gt;Assumptions!$D$8,TODAY()-$E22&gt;Assumptions!$B$5),AND($P22&lt;&gt;Assumptions!$G$4,$Q22=""),AND($P22=Assumptions!$G$4,$Q22&lt;&gt;""),AND($O22=Assumptions!$D$8,$P22=Assumptions!$G$4),AND($O22&lt;&gt;Assumptions!$D$8,$P22&lt;&gt;Assumptions!$G$4)),"Human check",IF($O22=Assumptions!$D$8,"Closed record",IF(OR($J22&lt;&gt;Assumptions!$E$5,$K22&lt;&gt;Assumptions!$E$5,$L22&lt;&gt;Assumptions!$F$5,$I22="",$I22&lt;Assumptions!$B$4),"Human check",IF($I22&lt;Assumptions!$B$4+Assumptions!$B$7,"Near threshold","Ready for manager review")))))))</f>
        <v/>
      </c>
      <c r="O22" s="13" t="n"/>
      <c r="P22" s="13" t="n"/>
      <c r="Q22" s="14" t="n"/>
      <c r="R22" s="13" t="n"/>
    </row>
    <row r="23" ht="32" customHeight="1">
      <c r="A23" s="13" t="n"/>
      <c r="B23" s="13" t="n"/>
      <c r="C23" s="13" t="n"/>
      <c r="D23" s="13" t="n"/>
      <c r="E23" s="14" t="n"/>
      <c r="F23" s="14" t="n"/>
      <c r="G23" s="15" t="n"/>
      <c r="H23" s="15" t="n"/>
      <c r="I23" s="18">
        <f>IF($A23="","",IF(OR(NOT(ISNUMBER($G23)),NOT(ISNUMBER($H23)),$G23&lt;=0),"",IFERROR($H23/$G23,"")))</f>
        <v/>
      </c>
      <c r="J23" s="13" t="n"/>
      <c r="K23" s="13" t="n"/>
      <c r="L23" s="13" t="n"/>
      <c r="M23" s="19">
        <f>IF($A23="","",IF(OR($B23="",$C23="",$D23="",$E23="",$F23="",$G23="",$H23="",$J23="",$K23="",$L23="",$O23="",$P23=""),"Missing fields",IF(OR(NOT(ISNUMBER($E23)),NOT(ISNUMBER($F23)),NOT(ISNUMBER($G23)),NOT(ISNUMBER($H23)),$G23&lt;=0,$H23&lt;0),"Check formats",IF(OR($J23=Assumptions!$E$4,$J23=Assumptions!$E$7,$K23=Assumptions!$E$4,$K23=Assumptions!$E$7,$L23=Assumptions!$F$4),"Pending information","Complete"))))</f>
        <v/>
      </c>
      <c r="N23" s="19">
        <f>IF($A23="","",IF($M23&lt;&gt;"Complete","Pending information",IF(OR(COUNTIF($A$4:$A$103,$A23)&gt;1,IFERROR(VLOOKUP($D23,Assumptions!$I$4:$J$13,2,FALSE),"")&lt;&gt;$C23),"Human check",IF(OR($F23&lt;$E23,$F23-$E23&gt;Assumptions!$B$6,AND($O23&lt;&gt;Assumptions!$D$8,TODAY()-$E23&gt;Assumptions!$B$5),AND($P23&lt;&gt;Assumptions!$G$4,$Q23=""),AND($P23=Assumptions!$G$4,$Q23&lt;&gt;""),AND($O23=Assumptions!$D$8,$P23=Assumptions!$G$4),AND($O23&lt;&gt;Assumptions!$D$8,$P23&lt;&gt;Assumptions!$G$4)),"Human check",IF($O23=Assumptions!$D$8,"Closed record",IF(OR($J23&lt;&gt;Assumptions!$E$5,$K23&lt;&gt;Assumptions!$E$5,$L23&lt;&gt;Assumptions!$F$5,$I23="",$I23&lt;Assumptions!$B$4),"Human check",IF($I23&lt;Assumptions!$B$4+Assumptions!$B$7,"Near threshold","Ready for manager review")))))))</f>
        <v/>
      </c>
      <c r="O23" s="13" t="n"/>
      <c r="P23" s="13" t="n"/>
      <c r="Q23" s="14" t="n"/>
      <c r="R23" s="13" t="n"/>
    </row>
    <row r="24" ht="32" customHeight="1">
      <c r="A24" s="13" t="n"/>
      <c r="B24" s="13" t="n"/>
      <c r="C24" s="13" t="n"/>
      <c r="D24" s="13" t="n"/>
      <c r="E24" s="14" t="n"/>
      <c r="F24" s="14" t="n"/>
      <c r="G24" s="15" t="n"/>
      <c r="H24" s="15" t="n"/>
      <c r="I24" s="16">
        <f>IF($A24="","",IF(OR(NOT(ISNUMBER($G24)),NOT(ISNUMBER($H24)),$G24&lt;=0),"",IFERROR($H24/$G24,"")))</f>
        <v/>
      </c>
      <c r="J24" s="13" t="n"/>
      <c r="K24" s="13" t="n"/>
      <c r="L24" s="13" t="n"/>
      <c r="M24" s="17">
        <f>IF($A24="","",IF(OR($B24="",$C24="",$D24="",$E24="",$F24="",$G24="",$H24="",$J24="",$K24="",$L24="",$O24="",$P24=""),"Missing fields",IF(OR(NOT(ISNUMBER($E24)),NOT(ISNUMBER($F24)),NOT(ISNUMBER($G24)),NOT(ISNUMBER($H24)),$G24&lt;=0,$H24&lt;0),"Check formats",IF(OR($J24=Assumptions!$E$4,$J24=Assumptions!$E$7,$K24=Assumptions!$E$4,$K24=Assumptions!$E$7,$L24=Assumptions!$F$4),"Pending information","Complete"))))</f>
        <v/>
      </c>
      <c r="N24" s="17">
        <f>IF($A24="","",IF($M24&lt;&gt;"Complete","Pending information",IF(OR(COUNTIF($A$4:$A$103,$A24)&gt;1,IFERROR(VLOOKUP($D24,Assumptions!$I$4:$J$13,2,FALSE),"")&lt;&gt;$C24),"Human check",IF(OR($F24&lt;$E24,$F24-$E24&gt;Assumptions!$B$6,AND($O24&lt;&gt;Assumptions!$D$8,TODAY()-$E24&gt;Assumptions!$B$5),AND($P24&lt;&gt;Assumptions!$G$4,$Q24=""),AND($P24=Assumptions!$G$4,$Q24&lt;&gt;""),AND($O24=Assumptions!$D$8,$P24=Assumptions!$G$4),AND($O24&lt;&gt;Assumptions!$D$8,$P24&lt;&gt;Assumptions!$G$4)),"Human check",IF($O24=Assumptions!$D$8,"Closed record",IF(OR($J24&lt;&gt;Assumptions!$E$5,$K24&lt;&gt;Assumptions!$E$5,$L24&lt;&gt;Assumptions!$F$5,$I24="",$I24&lt;Assumptions!$B$4),"Human check",IF($I24&lt;Assumptions!$B$4+Assumptions!$B$7,"Near threshold","Ready for manager review")))))))</f>
        <v/>
      </c>
      <c r="O24" s="13" t="n"/>
      <c r="P24" s="13" t="n"/>
      <c r="Q24" s="14" t="n"/>
      <c r="R24" s="13" t="n"/>
    </row>
    <row r="25" ht="32" customHeight="1">
      <c r="A25" s="13" t="n"/>
      <c r="B25" s="13" t="n"/>
      <c r="C25" s="13" t="n"/>
      <c r="D25" s="13" t="n"/>
      <c r="E25" s="14" t="n"/>
      <c r="F25" s="14" t="n"/>
      <c r="G25" s="15" t="n"/>
      <c r="H25" s="15" t="n"/>
      <c r="I25" s="18">
        <f>IF($A25="","",IF(OR(NOT(ISNUMBER($G25)),NOT(ISNUMBER($H25)),$G25&lt;=0),"",IFERROR($H25/$G25,"")))</f>
        <v/>
      </c>
      <c r="J25" s="13" t="n"/>
      <c r="K25" s="13" t="n"/>
      <c r="L25" s="13" t="n"/>
      <c r="M25" s="19">
        <f>IF($A25="","",IF(OR($B25="",$C25="",$D25="",$E25="",$F25="",$G25="",$H25="",$J25="",$K25="",$L25="",$O25="",$P25=""),"Missing fields",IF(OR(NOT(ISNUMBER($E25)),NOT(ISNUMBER($F25)),NOT(ISNUMBER($G25)),NOT(ISNUMBER($H25)),$G25&lt;=0,$H25&lt;0),"Check formats",IF(OR($J25=Assumptions!$E$4,$J25=Assumptions!$E$7,$K25=Assumptions!$E$4,$K25=Assumptions!$E$7,$L25=Assumptions!$F$4),"Pending information","Complete"))))</f>
        <v/>
      </c>
      <c r="N25" s="19">
        <f>IF($A25="","",IF($M25&lt;&gt;"Complete","Pending information",IF(OR(COUNTIF($A$4:$A$103,$A25)&gt;1,IFERROR(VLOOKUP($D25,Assumptions!$I$4:$J$13,2,FALSE),"")&lt;&gt;$C25),"Human check",IF(OR($F25&lt;$E25,$F25-$E25&gt;Assumptions!$B$6,AND($O25&lt;&gt;Assumptions!$D$8,TODAY()-$E25&gt;Assumptions!$B$5),AND($P25&lt;&gt;Assumptions!$G$4,$Q25=""),AND($P25=Assumptions!$G$4,$Q25&lt;&gt;""),AND($O25=Assumptions!$D$8,$P25=Assumptions!$G$4),AND($O25&lt;&gt;Assumptions!$D$8,$P25&lt;&gt;Assumptions!$G$4)),"Human check",IF($O25=Assumptions!$D$8,"Closed record",IF(OR($J25&lt;&gt;Assumptions!$E$5,$K25&lt;&gt;Assumptions!$E$5,$L25&lt;&gt;Assumptions!$F$5,$I25="",$I25&lt;Assumptions!$B$4),"Human check",IF($I25&lt;Assumptions!$B$4+Assumptions!$B$7,"Near threshold","Ready for manager review")))))))</f>
        <v/>
      </c>
      <c r="O25" s="13" t="n"/>
      <c r="P25" s="13" t="n"/>
      <c r="Q25" s="14" t="n"/>
      <c r="R25" s="13" t="n"/>
    </row>
    <row r="26" ht="32" customHeight="1">
      <c r="A26" s="13" t="n"/>
      <c r="B26" s="13" t="n"/>
      <c r="C26" s="13" t="n"/>
      <c r="D26" s="13" t="n"/>
      <c r="E26" s="14" t="n"/>
      <c r="F26" s="14" t="n"/>
      <c r="G26" s="15" t="n"/>
      <c r="H26" s="15" t="n"/>
      <c r="I26" s="16">
        <f>IF($A26="","",IF(OR(NOT(ISNUMBER($G26)),NOT(ISNUMBER($H26)),$G26&lt;=0),"",IFERROR($H26/$G26,"")))</f>
        <v/>
      </c>
      <c r="J26" s="13" t="n"/>
      <c r="K26" s="13" t="n"/>
      <c r="L26" s="13" t="n"/>
      <c r="M26" s="17">
        <f>IF($A26="","",IF(OR($B26="",$C26="",$D26="",$E26="",$F26="",$G26="",$H26="",$J26="",$K26="",$L26="",$O26="",$P26=""),"Missing fields",IF(OR(NOT(ISNUMBER($E26)),NOT(ISNUMBER($F26)),NOT(ISNUMBER($G26)),NOT(ISNUMBER($H26)),$G26&lt;=0,$H26&lt;0),"Check formats",IF(OR($J26=Assumptions!$E$4,$J26=Assumptions!$E$7,$K26=Assumptions!$E$4,$K26=Assumptions!$E$7,$L26=Assumptions!$F$4),"Pending information","Complete"))))</f>
        <v/>
      </c>
      <c r="N26" s="17">
        <f>IF($A26="","",IF($M26&lt;&gt;"Complete","Pending information",IF(OR(COUNTIF($A$4:$A$103,$A26)&gt;1,IFERROR(VLOOKUP($D26,Assumptions!$I$4:$J$13,2,FALSE),"")&lt;&gt;$C26),"Human check",IF(OR($F26&lt;$E26,$F26-$E26&gt;Assumptions!$B$6,AND($O26&lt;&gt;Assumptions!$D$8,TODAY()-$E26&gt;Assumptions!$B$5),AND($P26&lt;&gt;Assumptions!$G$4,$Q26=""),AND($P26=Assumptions!$G$4,$Q26&lt;&gt;""),AND($O26=Assumptions!$D$8,$P26=Assumptions!$G$4),AND($O26&lt;&gt;Assumptions!$D$8,$P26&lt;&gt;Assumptions!$G$4)),"Human check",IF($O26=Assumptions!$D$8,"Closed record",IF(OR($J26&lt;&gt;Assumptions!$E$5,$K26&lt;&gt;Assumptions!$E$5,$L26&lt;&gt;Assumptions!$F$5,$I26="",$I26&lt;Assumptions!$B$4),"Human check",IF($I26&lt;Assumptions!$B$4+Assumptions!$B$7,"Near threshold","Ready for manager review")))))))</f>
        <v/>
      </c>
      <c r="O26" s="13" t="n"/>
      <c r="P26" s="13" t="n"/>
      <c r="Q26" s="14" t="n"/>
      <c r="R26" s="13" t="n"/>
    </row>
    <row r="27" ht="32" customHeight="1">
      <c r="A27" s="13" t="n"/>
      <c r="B27" s="13" t="n"/>
      <c r="C27" s="13" t="n"/>
      <c r="D27" s="13" t="n"/>
      <c r="E27" s="14" t="n"/>
      <c r="F27" s="14" t="n"/>
      <c r="G27" s="15" t="n"/>
      <c r="H27" s="15" t="n"/>
      <c r="I27" s="18">
        <f>IF($A27="","",IF(OR(NOT(ISNUMBER($G27)),NOT(ISNUMBER($H27)),$G27&lt;=0),"",IFERROR($H27/$G27,"")))</f>
        <v/>
      </c>
      <c r="J27" s="13" t="n"/>
      <c r="K27" s="13" t="n"/>
      <c r="L27" s="13" t="n"/>
      <c r="M27" s="19">
        <f>IF($A27="","",IF(OR($B27="",$C27="",$D27="",$E27="",$F27="",$G27="",$H27="",$J27="",$K27="",$L27="",$O27="",$P27=""),"Missing fields",IF(OR(NOT(ISNUMBER($E27)),NOT(ISNUMBER($F27)),NOT(ISNUMBER($G27)),NOT(ISNUMBER($H27)),$G27&lt;=0,$H27&lt;0),"Check formats",IF(OR($J27=Assumptions!$E$4,$J27=Assumptions!$E$7,$K27=Assumptions!$E$4,$K27=Assumptions!$E$7,$L27=Assumptions!$F$4),"Pending information","Complete"))))</f>
        <v/>
      </c>
      <c r="N27" s="19">
        <f>IF($A27="","",IF($M27&lt;&gt;"Complete","Pending information",IF(OR(COUNTIF($A$4:$A$103,$A27)&gt;1,IFERROR(VLOOKUP($D27,Assumptions!$I$4:$J$13,2,FALSE),"")&lt;&gt;$C27),"Human check",IF(OR($F27&lt;$E27,$F27-$E27&gt;Assumptions!$B$6,AND($O27&lt;&gt;Assumptions!$D$8,TODAY()-$E27&gt;Assumptions!$B$5),AND($P27&lt;&gt;Assumptions!$G$4,$Q27=""),AND($P27=Assumptions!$G$4,$Q27&lt;&gt;""),AND($O27=Assumptions!$D$8,$P27=Assumptions!$G$4),AND($O27&lt;&gt;Assumptions!$D$8,$P27&lt;&gt;Assumptions!$G$4)),"Human check",IF($O27=Assumptions!$D$8,"Closed record",IF(OR($J27&lt;&gt;Assumptions!$E$5,$K27&lt;&gt;Assumptions!$E$5,$L27&lt;&gt;Assumptions!$F$5,$I27="",$I27&lt;Assumptions!$B$4),"Human check",IF($I27&lt;Assumptions!$B$4+Assumptions!$B$7,"Near threshold","Ready for manager review")))))))</f>
        <v/>
      </c>
      <c r="O27" s="13" t="n"/>
      <c r="P27" s="13" t="n"/>
      <c r="Q27" s="14" t="n"/>
      <c r="R27" s="13" t="n"/>
    </row>
    <row r="28" ht="32" customHeight="1">
      <c r="A28" s="13" t="n"/>
      <c r="B28" s="13" t="n"/>
      <c r="C28" s="13" t="n"/>
      <c r="D28" s="13" t="n"/>
      <c r="E28" s="14" t="n"/>
      <c r="F28" s="14" t="n"/>
      <c r="G28" s="15" t="n"/>
      <c r="H28" s="15" t="n"/>
      <c r="I28" s="16">
        <f>IF($A28="","",IF(OR(NOT(ISNUMBER($G28)),NOT(ISNUMBER($H28)),$G28&lt;=0),"",IFERROR($H28/$G28,"")))</f>
        <v/>
      </c>
      <c r="J28" s="13" t="n"/>
      <c r="K28" s="13" t="n"/>
      <c r="L28" s="13" t="n"/>
      <c r="M28" s="17">
        <f>IF($A28="","",IF(OR($B28="",$C28="",$D28="",$E28="",$F28="",$G28="",$H28="",$J28="",$K28="",$L28="",$O28="",$P28=""),"Missing fields",IF(OR(NOT(ISNUMBER($E28)),NOT(ISNUMBER($F28)),NOT(ISNUMBER($G28)),NOT(ISNUMBER($H28)),$G28&lt;=0,$H28&lt;0),"Check formats",IF(OR($J28=Assumptions!$E$4,$J28=Assumptions!$E$7,$K28=Assumptions!$E$4,$K28=Assumptions!$E$7,$L28=Assumptions!$F$4),"Pending information","Complete"))))</f>
        <v/>
      </c>
      <c r="N28" s="17">
        <f>IF($A28="","",IF($M28&lt;&gt;"Complete","Pending information",IF(OR(COUNTIF($A$4:$A$103,$A28)&gt;1,IFERROR(VLOOKUP($D28,Assumptions!$I$4:$J$13,2,FALSE),"")&lt;&gt;$C28),"Human check",IF(OR($F28&lt;$E28,$F28-$E28&gt;Assumptions!$B$6,AND($O28&lt;&gt;Assumptions!$D$8,TODAY()-$E28&gt;Assumptions!$B$5),AND($P28&lt;&gt;Assumptions!$G$4,$Q28=""),AND($P28=Assumptions!$G$4,$Q28&lt;&gt;""),AND($O28=Assumptions!$D$8,$P28=Assumptions!$G$4),AND($O28&lt;&gt;Assumptions!$D$8,$P28&lt;&gt;Assumptions!$G$4)),"Human check",IF($O28=Assumptions!$D$8,"Closed record",IF(OR($J28&lt;&gt;Assumptions!$E$5,$K28&lt;&gt;Assumptions!$E$5,$L28&lt;&gt;Assumptions!$F$5,$I28="",$I28&lt;Assumptions!$B$4),"Human check",IF($I28&lt;Assumptions!$B$4+Assumptions!$B$7,"Near threshold","Ready for manager review")))))))</f>
        <v/>
      </c>
      <c r="O28" s="13" t="n"/>
      <c r="P28" s="13" t="n"/>
      <c r="Q28" s="14" t="n"/>
      <c r="R28" s="13" t="n"/>
    </row>
    <row r="29" ht="32" customHeight="1">
      <c r="A29" s="13" t="n"/>
      <c r="B29" s="13" t="n"/>
      <c r="C29" s="13" t="n"/>
      <c r="D29" s="13" t="n"/>
      <c r="E29" s="14" t="n"/>
      <c r="F29" s="14" t="n"/>
      <c r="G29" s="15" t="n"/>
      <c r="H29" s="15" t="n"/>
      <c r="I29" s="18">
        <f>IF($A29="","",IF(OR(NOT(ISNUMBER($G29)),NOT(ISNUMBER($H29)),$G29&lt;=0),"",IFERROR($H29/$G29,"")))</f>
        <v/>
      </c>
      <c r="J29" s="13" t="n"/>
      <c r="K29" s="13" t="n"/>
      <c r="L29" s="13" t="n"/>
      <c r="M29" s="19">
        <f>IF($A29="","",IF(OR($B29="",$C29="",$D29="",$E29="",$F29="",$G29="",$H29="",$J29="",$K29="",$L29="",$O29="",$P29=""),"Missing fields",IF(OR(NOT(ISNUMBER($E29)),NOT(ISNUMBER($F29)),NOT(ISNUMBER($G29)),NOT(ISNUMBER($H29)),$G29&lt;=0,$H29&lt;0),"Check formats",IF(OR($J29=Assumptions!$E$4,$J29=Assumptions!$E$7,$K29=Assumptions!$E$4,$K29=Assumptions!$E$7,$L29=Assumptions!$F$4),"Pending information","Complete"))))</f>
        <v/>
      </c>
      <c r="N29" s="19">
        <f>IF($A29="","",IF($M29&lt;&gt;"Complete","Pending information",IF(OR(COUNTIF($A$4:$A$103,$A29)&gt;1,IFERROR(VLOOKUP($D29,Assumptions!$I$4:$J$13,2,FALSE),"")&lt;&gt;$C29),"Human check",IF(OR($F29&lt;$E29,$F29-$E29&gt;Assumptions!$B$6,AND($O29&lt;&gt;Assumptions!$D$8,TODAY()-$E29&gt;Assumptions!$B$5),AND($P29&lt;&gt;Assumptions!$G$4,$Q29=""),AND($P29=Assumptions!$G$4,$Q29&lt;&gt;""),AND($O29=Assumptions!$D$8,$P29=Assumptions!$G$4),AND($O29&lt;&gt;Assumptions!$D$8,$P29&lt;&gt;Assumptions!$G$4)),"Human check",IF($O29=Assumptions!$D$8,"Closed record",IF(OR($J29&lt;&gt;Assumptions!$E$5,$K29&lt;&gt;Assumptions!$E$5,$L29&lt;&gt;Assumptions!$F$5,$I29="",$I29&lt;Assumptions!$B$4),"Human check",IF($I29&lt;Assumptions!$B$4+Assumptions!$B$7,"Near threshold","Ready for manager review")))))))</f>
        <v/>
      </c>
      <c r="O29" s="13" t="n"/>
      <c r="P29" s="13" t="n"/>
      <c r="Q29" s="14" t="n"/>
      <c r="R29" s="13" t="n"/>
    </row>
    <row r="30" ht="32" customHeight="1">
      <c r="A30" s="13" t="n"/>
      <c r="B30" s="13" t="n"/>
      <c r="C30" s="13" t="n"/>
      <c r="D30" s="13" t="n"/>
      <c r="E30" s="14" t="n"/>
      <c r="F30" s="14" t="n"/>
      <c r="G30" s="15" t="n"/>
      <c r="H30" s="15" t="n"/>
      <c r="I30" s="16">
        <f>IF($A30="","",IF(OR(NOT(ISNUMBER($G30)),NOT(ISNUMBER($H30)),$G30&lt;=0),"",IFERROR($H30/$G30,"")))</f>
        <v/>
      </c>
      <c r="J30" s="13" t="n"/>
      <c r="K30" s="13" t="n"/>
      <c r="L30" s="13" t="n"/>
      <c r="M30" s="17">
        <f>IF($A30="","",IF(OR($B30="",$C30="",$D30="",$E30="",$F30="",$G30="",$H30="",$J30="",$K30="",$L30="",$O30="",$P30=""),"Missing fields",IF(OR(NOT(ISNUMBER($E30)),NOT(ISNUMBER($F30)),NOT(ISNUMBER($G30)),NOT(ISNUMBER($H30)),$G30&lt;=0,$H30&lt;0),"Check formats",IF(OR($J30=Assumptions!$E$4,$J30=Assumptions!$E$7,$K30=Assumptions!$E$4,$K30=Assumptions!$E$7,$L30=Assumptions!$F$4),"Pending information","Complete"))))</f>
        <v/>
      </c>
      <c r="N30" s="17">
        <f>IF($A30="","",IF($M30&lt;&gt;"Complete","Pending information",IF(OR(COUNTIF($A$4:$A$103,$A30)&gt;1,IFERROR(VLOOKUP($D30,Assumptions!$I$4:$J$13,2,FALSE),"")&lt;&gt;$C30),"Human check",IF(OR($F30&lt;$E30,$F30-$E30&gt;Assumptions!$B$6,AND($O30&lt;&gt;Assumptions!$D$8,TODAY()-$E30&gt;Assumptions!$B$5),AND($P30&lt;&gt;Assumptions!$G$4,$Q30=""),AND($P30=Assumptions!$G$4,$Q30&lt;&gt;""),AND($O30=Assumptions!$D$8,$P30=Assumptions!$G$4),AND($O30&lt;&gt;Assumptions!$D$8,$P30&lt;&gt;Assumptions!$G$4)),"Human check",IF($O30=Assumptions!$D$8,"Closed record",IF(OR($J30&lt;&gt;Assumptions!$E$5,$K30&lt;&gt;Assumptions!$E$5,$L30&lt;&gt;Assumptions!$F$5,$I30="",$I30&lt;Assumptions!$B$4),"Human check",IF($I30&lt;Assumptions!$B$4+Assumptions!$B$7,"Near threshold","Ready for manager review")))))))</f>
        <v/>
      </c>
      <c r="O30" s="13" t="n"/>
      <c r="P30" s="13" t="n"/>
      <c r="Q30" s="14" t="n"/>
      <c r="R30" s="13" t="n"/>
    </row>
    <row r="31" ht="32" customHeight="1">
      <c r="A31" s="13" t="n"/>
      <c r="B31" s="13" t="n"/>
      <c r="C31" s="13" t="n"/>
      <c r="D31" s="13" t="n"/>
      <c r="E31" s="14" t="n"/>
      <c r="F31" s="14" t="n"/>
      <c r="G31" s="15" t="n"/>
      <c r="H31" s="15" t="n"/>
      <c r="I31" s="18">
        <f>IF($A31="","",IF(OR(NOT(ISNUMBER($G31)),NOT(ISNUMBER($H31)),$G31&lt;=0),"",IFERROR($H31/$G31,"")))</f>
        <v/>
      </c>
      <c r="J31" s="13" t="n"/>
      <c r="K31" s="13" t="n"/>
      <c r="L31" s="13" t="n"/>
      <c r="M31" s="19">
        <f>IF($A31="","",IF(OR($B31="",$C31="",$D31="",$E31="",$F31="",$G31="",$H31="",$J31="",$K31="",$L31="",$O31="",$P31=""),"Missing fields",IF(OR(NOT(ISNUMBER($E31)),NOT(ISNUMBER($F31)),NOT(ISNUMBER($G31)),NOT(ISNUMBER($H31)),$G31&lt;=0,$H31&lt;0),"Check formats",IF(OR($J31=Assumptions!$E$4,$J31=Assumptions!$E$7,$K31=Assumptions!$E$4,$K31=Assumptions!$E$7,$L31=Assumptions!$F$4),"Pending information","Complete"))))</f>
        <v/>
      </c>
      <c r="N31" s="19">
        <f>IF($A31="","",IF($M31&lt;&gt;"Complete","Pending information",IF(OR(COUNTIF($A$4:$A$103,$A31)&gt;1,IFERROR(VLOOKUP($D31,Assumptions!$I$4:$J$13,2,FALSE),"")&lt;&gt;$C31),"Human check",IF(OR($F31&lt;$E31,$F31-$E31&gt;Assumptions!$B$6,AND($O31&lt;&gt;Assumptions!$D$8,TODAY()-$E31&gt;Assumptions!$B$5),AND($P31&lt;&gt;Assumptions!$G$4,$Q31=""),AND($P31=Assumptions!$G$4,$Q31&lt;&gt;""),AND($O31=Assumptions!$D$8,$P31=Assumptions!$G$4),AND($O31&lt;&gt;Assumptions!$D$8,$P31&lt;&gt;Assumptions!$G$4)),"Human check",IF($O31=Assumptions!$D$8,"Closed record",IF(OR($J31&lt;&gt;Assumptions!$E$5,$K31&lt;&gt;Assumptions!$E$5,$L31&lt;&gt;Assumptions!$F$5,$I31="",$I31&lt;Assumptions!$B$4),"Human check",IF($I31&lt;Assumptions!$B$4+Assumptions!$B$7,"Near threshold","Ready for manager review")))))))</f>
        <v/>
      </c>
      <c r="O31" s="13" t="n"/>
      <c r="P31" s="13" t="n"/>
      <c r="Q31" s="14" t="n"/>
      <c r="R31" s="13" t="n"/>
    </row>
    <row r="32" ht="32" customHeight="1">
      <c r="A32" s="13" t="n"/>
      <c r="B32" s="13" t="n"/>
      <c r="C32" s="13" t="n"/>
      <c r="D32" s="13" t="n"/>
      <c r="E32" s="14" t="n"/>
      <c r="F32" s="14" t="n"/>
      <c r="G32" s="15" t="n"/>
      <c r="H32" s="15" t="n"/>
      <c r="I32" s="16">
        <f>IF($A32="","",IF(OR(NOT(ISNUMBER($G32)),NOT(ISNUMBER($H32)),$G32&lt;=0),"",IFERROR($H32/$G32,"")))</f>
        <v/>
      </c>
      <c r="J32" s="13" t="n"/>
      <c r="K32" s="13" t="n"/>
      <c r="L32" s="13" t="n"/>
      <c r="M32" s="17">
        <f>IF($A32="","",IF(OR($B32="",$C32="",$D32="",$E32="",$F32="",$G32="",$H32="",$J32="",$K32="",$L32="",$O32="",$P32=""),"Missing fields",IF(OR(NOT(ISNUMBER($E32)),NOT(ISNUMBER($F32)),NOT(ISNUMBER($G32)),NOT(ISNUMBER($H32)),$G32&lt;=0,$H32&lt;0),"Check formats",IF(OR($J32=Assumptions!$E$4,$J32=Assumptions!$E$7,$K32=Assumptions!$E$4,$K32=Assumptions!$E$7,$L32=Assumptions!$F$4),"Pending information","Complete"))))</f>
        <v/>
      </c>
      <c r="N32" s="17">
        <f>IF($A32="","",IF($M32&lt;&gt;"Complete","Pending information",IF(OR(COUNTIF($A$4:$A$103,$A32)&gt;1,IFERROR(VLOOKUP($D32,Assumptions!$I$4:$J$13,2,FALSE),"")&lt;&gt;$C32),"Human check",IF(OR($F32&lt;$E32,$F32-$E32&gt;Assumptions!$B$6,AND($O32&lt;&gt;Assumptions!$D$8,TODAY()-$E32&gt;Assumptions!$B$5),AND($P32&lt;&gt;Assumptions!$G$4,$Q32=""),AND($P32=Assumptions!$G$4,$Q32&lt;&gt;""),AND($O32=Assumptions!$D$8,$P32=Assumptions!$G$4),AND($O32&lt;&gt;Assumptions!$D$8,$P32&lt;&gt;Assumptions!$G$4)),"Human check",IF($O32=Assumptions!$D$8,"Closed record",IF(OR($J32&lt;&gt;Assumptions!$E$5,$K32&lt;&gt;Assumptions!$E$5,$L32&lt;&gt;Assumptions!$F$5,$I32="",$I32&lt;Assumptions!$B$4),"Human check",IF($I32&lt;Assumptions!$B$4+Assumptions!$B$7,"Near threshold","Ready for manager review")))))))</f>
        <v/>
      </c>
      <c r="O32" s="13" t="n"/>
      <c r="P32" s="13" t="n"/>
      <c r="Q32" s="14" t="n"/>
      <c r="R32" s="13" t="n"/>
    </row>
    <row r="33" ht="32" customHeight="1">
      <c r="A33" s="13" t="n"/>
      <c r="B33" s="13" t="n"/>
      <c r="C33" s="13" t="n"/>
      <c r="D33" s="13" t="n"/>
      <c r="E33" s="14" t="n"/>
      <c r="F33" s="14" t="n"/>
      <c r="G33" s="15" t="n"/>
      <c r="H33" s="15" t="n"/>
      <c r="I33" s="18">
        <f>IF($A33="","",IF(OR(NOT(ISNUMBER($G33)),NOT(ISNUMBER($H33)),$G33&lt;=0),"",IFERROR($H33/$G33,"")))</f>
        <v/>
      </c>
      <c r="J33" s="13" t="n"/>
      <c r="K33" s="13" t="n"/>
      <c r="L33" s="13" t="n"/>
      <c r="M33" s="19">
        <f>IF($A33="","",IF(OR($B33="",$C33="",$D33="",$E33="",$F33="",$G33="",$H33="",$J33="",$K33="",$L33="",$O33="",$P33=""),"Missing fields",IF(OR(NOT(ISNUMBER($E33)),NOT(ISNUMBER($F33)),NOT(ISNUMBER($G33)),NOT(ISNUMBER($H33)),$G33&lt;=0,$H33&lt;0),"Check formats",IF(OR($J33=Assumptions!$E$4,$J33=Assumptions!$E$7,$K33=Assumptions!$E$4,$K33=Assumptions!$E$7,$L33=Assumptions!$F$4),"Pending information","Complete"))))</f>
        <v/>
      </c>
      <c r="N33" s="19">
        <f>IF($A33="","",IF($M33&lt;&gt;"Complete","Pending information",IF(OR(COUNTIF($A$4:$A$103,$A33)&gt;1,IFERROR(VLOOKUP($D33,Assumptions!$I$4:$J$13,2,FALSE),"")&lt;&gt;$C33),"Human check",IF(OR($F33&lt;$E33,$F33-$E33&gt;Assumptions!$B$6,AND($O33&lt;&gt;Assumptions!$D$8,TODAY()-$E33&gt;Assumptions!$B$5),AND($P33&lt;&gt;Assumptions!$G$4,$Q33=""),AND($P33=Assumptions!$G$4,$Q33&lt;&gt;""),AND($O33=Assumptions!$D$8,$P33=Assumptions!$G$4),AND($O33&lt;&gt;Assumptions!$D$8,$P33&lt;&gt;Assumptions!$G$4)),"Human check",IF($O33=Assumptions!$D$8,"Closed record",IF(OR($J33&lt;&gt;Assumptions!$E$5,$K33&lt;&gt;Assumptions!$E$5,$L33&lt;&gt;Assumptions!$F$5,$I33="",$I33&lt;Assumptions!$B$4),"Human check",IF($I33&lt;Assumptions!$B$4+Assumptions!$B$7,"Near threshold","Ready for manager review")))))))</f>
        <v/>
      </c>
      <c r="O33" s="13" t="n"/>
      <c r="P33" s="13" t="n"/>
      <c r="Q33" s="14" t="n"/>
      <c r="R33" s="13" t="n"/>
    </row>
    <row r="34" ht="32" customHeight="1">
      <c r="A34" s="13" t="n"/>
      <c r="B34" s="13" t="n"/>
      <c r="C34" s="13" t="n"/>
      <c r="D34" s="13" t="n"/>
      <c r="E34" s="14" t="n"/>
      <c r="F34" s="14" t="n"/>
      <c r="G34" s="15" t="n"/>
      <c r="H34" s="15" t="n"/>
      <c r="I34" s="16">
        <f>IF($A34="","",IF(OR(NOT(ISNUMBER($G34)),NOT(ISNUMBER($H34)),$G34&lt;=0),"",IFERROR($H34/$G34,"")))</f>
        <v/>
      </c>
      <c r="J34" s="13" t="n"/>
      <c r="K34" s="13" t="n"/>
      <c r="L34" s="13" t="n"/>
      <c r="M34" s="17">
        <f>IF($A34="","",IF(OR($B34="",$C34="",$D34="",$E34="",$F34="",$G34="",$H34="",$J34="",$K34="",$L34="",$O34="",$P34=""),"Missing fields",IF(OR(NOT(ISNUMBER($E34)),NOT(ISNUMBER($F34)),NOT(ISNUMBER($G34)),NOT(ISNUMBER($H34)),$G34&lt;=0,$H34&lt;0),"Check formats",IF(OR($J34=Assumptions!$E$4,$J34=Assumptions!$E$7,$K34=Assumptions!$E$4,$K34=Assumptions!$E$7,$L34=Assumptions!$F$4),"Pending information","Complete"))))</f>
        <v/>
      </c>
      <c r="N34" s="17">
        <f>IF($A34="","",IF($M34&lt;&gt;"Complete","Pending information",IF(OR(COUNTIF($A$4:$A$103,$A34)&gt;1,IFERROR(VLOOKUP($D34,Assumptions!$I$4:$J$13,2,FALSE),"")&lt;&gt;$C34),"Human check",IF(OR($F34&lt;$E34,$F34-$E34&gt;Assumptions!$B$6,AND($O34&lt;&gt;Assumptions!$D$8,TODAY()-$E34&gt;Assumptions!$B$5),AND($P34&lt;&gt;Assumptions!$G$4,$Q34=""),AND($P34=Assumptions!$G$4,$Q34&lt;&gt;""),AND($O34=Assumptions!$D$8,$P34=Assumptions!$G$4),AND($O34&lt;&gt;Assumptions!$D$8,$P34&lt;&gt;Assumptions!$G$4)),"Human check",IF($O34=Assumptions!$D$8,"Closed record",IF(OR($J34&lt;&gt;Assumptions!$E$5,$K34&lt;&gt;Assumptions!$E$5,$L34&lt;&gt;Assumptions!$F$5,$I34="",$I34&lt;Assumptions!$B$4),"Human check",IF($I34&lt;Assumptions!$B$4+Assumptions!$B$7,"Near threshold","Ready for manager review")))))))</f>
        <v/>
      </c>
      <c r="O34" s="13" t="n"/>
      <c r="P34" s="13" t="n"/>
      <c r="Q34" s="14" t="n"/>
      <c r="R34" s="13" t="n"/>
    </row>
    <row r="35" ht="32" customHeight="1">
      <c r="A35" s="13" t="n"/>
      <c r="B35" s="13" t="n"/>
      <c r="C35" s="13" t="n"/>
      <c r="D35" s="13" t="n"/>
      <c r="E35" s="14" t="n"/>
      <c r="F35" s="14" t="n"/>
      <c r="G35" s="15" t="n"/>
      <c r="H35" s="15" t="n"/>
      <c r="I35" s="18">
        <f>IF($A35="","",IF(OR(NOT(ISNUMBER($G35)),NOT(ISNUMBER($H35)),$G35&lt;=0),"",IFERROR($H35/$G35,"")))</f>
        <v/>
      </c>
      <c r="J35" s="13" t="n"/>
      <c r="K35" s="13" t="n"/>
      <c r="L35" s="13" t="n"/>
      <c r="M35" s="19">
        <f>IF($A35="","",IF(OR($B35="",$C35="",$D35="",$E35="",$F35="",$G35="",$H35="",$J35="",$K35="",$L35="",$O35="",$P35=""),"Missing fields",IF(OR(NOT(ISNUMBER($E35)),NOT(ISNUMBER($F35)),NOT(ISNUMBER($G35)),NOT(ISNUMBER($H35)),$G35&lt;=0,$H35&lt;0),"Check formats",IF(OR($J35=Assumptions!$E$4,$J35=Assumptions!$E$7,$K35=Assumptions!$E$4,$K35=Assumptions!$E$7,$L35=Assumptions!$F$4),"Pending information","Complete"))))</f>
        <v/>
      </c>
      <c r="N35" s="19">
        <f>IF($A35="","",IF($M35&lt;&gt;"Complete","Pending information",IF(OR(COUNTIF($A$4:$A$103,$A35)&gt;1,IFERROR(VLOOKUP($D35,Assumptions!$I$4:$J$13,2,FALSE),"")&lt;&gt;$C35),"Human check",IF(OR($F35&lt;$E35,$F35-$E35&gt;Assumptions!$B$6,AND($O35&lt;&gt;Assumptions!$D$8,TODAY()-$E35&gt;Assumptions!$B$5),AND($P35&lt;&gt;Assumptions!$G$4,$Q35=""),AND($P35=Assumptions!$G$4,$Q35&lt;&gt;""),AND($O35=Assumptions!$D$8,$P35=Assumptions!$G$4),AND($O35&lt;&gt;Assumptions!$D$8,$P35&lt;&gt;Assumptions!$G$4)),"Human check",IF($O35=Assumptions!$D$8,"Closed record",IF(OR($J35&lt;&gt;Assumptions!$E$5,$K35&lt;&gt;Assumptions!$E$5,$L35&lt;&gt;Assumptions!$F$5,$I35="",$I35&lt;Assumptions!$B$4),"Human check",IF($I35&lt;Assumptions!$B$4+Assumptions!$B$7,"Near threshold","Ready for manager review")))))))</f>
        <v/>
      </c>
      <c r="O35" s="13" t="n"/>
      <c r="P35" s="13" t="n"/>
      <c r="Q35" s="14" t="n"/>
      <c r="R35" s="13" t="n"/>
    </row>
    <row r="36" ht="32" customHeight="1">
      <c r="A36" s="13" t="n"/>
      <c r="B36" s="13" t="n"/>
      <c r="C36" s="13" t="n"/>
      <c r="D36" s="13" t="n"/>
      <c r="E36" s="14" t="n"/>
      <c r="F36" s="14" t="n"/>
      <c r="G36" s="15" t="n"/>
      <c r="H36" s="15" t="n"/>
      <c r="I36" s="16">
        <f>IF($A36="","",IF(OR(NOT(ISNUMBER($G36)),NOT(ISNUMBER($H36)),$G36&lt;=0),"",IFERROR($H36/$G36,"")))</f>
        <v/>
      </c>
      <c r="J36" s="13" t="n"/>
      <c r="K36" s="13" t="n"/>
      <c r="L36" s="13" t="n"/>
      <c r="M36" s="17">
        <f>IF($A36="","",IF(OR($B36="",$C36="",$D36="",$E36="",$F36="",$G36="",$H36="",$J36="",$K36="",$L36="",$O36="",$P36=""),"Missing fields",IF(OR(NOT(ISNUMBER($E36)),NOT(ISNUMBER($F36)),NOT(ISNUMBER($G36)),NOT(ISNUMBER($H36)),$G36&lt;=0,$H36&lt;0),"Check formats",IF(OR($J36=Assumptions!$E$4,$J36=Assumptions!$E$7,$K36=Assumptions!$E$4,$K36=Assumptions!$E$7,$L36=Assumptions!$F$4),"Pending information","Complete"))))</f>
        <v/>
      </c>
      <c r="N36" s="17">
        <f>IF($A36="","",IF($M36&lt;&gt;"Complete","Pending information",IF(OR(COUNTIF($A$4:$A$103,$A36)&gt;1,IFERROR(VLOOKUP($D36,Assumptions!$I$4:$J$13,2,FALSE),"")&lt;&gt;$C36),"Human check",IF(OR($F36&lt;$E36,$F36-$E36&gt;Assumptions!$B$6,AND($O36&lt;&gt;Assumptions!$D$8,TODAY()-$E36&gt;Assumptions!$B$5),AND($P36&lt;&gt;Assumptions!$G$4,$Q36=""),AND($P36=Assumptions!$G$4,$Q36&lt;&gt;""),AND($O36=Assumptions!$D$8,$P36=Assumptions!$G$4),AND($O36&lt;&gt;Assumptions!$D$8,$P36&lt;&gt;Assumptions!$G$4)),"Human check",IF($O36=Assumptions!$D$8,"Closed record",IF(OR($J36&lt;&gt;Assumptions!$E$5,$K36&lt;&gt;Assumptions!$E$5,$L36&lt;&gt;Assumptions!$F$5,$I36="",$I36&lt;Assumptions!$B$4),"Human check",IF($I36&lt;Assumptions!$B$4+Assumptions!$B$7,"Near threshold","Ready for manager review")))))))</f>
        <v/>
      </c>
      <c r="O36" s="13" t="n"/>
      <c r="P36" s="13" t="n"/>
      <c r="Q36" s="14" t="n"/>
      <c r="R36" s="13" t="n"/>
    </row>
    <row r="37" ht="32" customHeight="1">
      <c r="A37" s="13" t="n"/>
      <c r="B37" s="13" t="n"/>
      <c r="C37" s="13" t="n"/>
      <c r="D37" s="13" t="n"/>
      <c r="E37" s="14" t="n"/>
      <c r="F37" s="14" t="n"/>
      <c r="G37" s="15" t="n"/>
      <c r="H37" s="15" t="n"/>
      <c r="I37" s="18">
        <f>IF($A37="","",IF(OR(NOT(ISNUMBER($G37)),NOT(ISNUMBER($H37)),$G37&lt;=0),"",IFERROR($H37/$G37,"")))</f>
        <v/>
      </c>
      <c r="J37" s="13" t="n"/>
      <c r="K37" s="13" t="n"/>
      <c r="L37" s="13" t="n"/>
      <c r="M37" s="19">
        <f>IF($A37="","",IF(OR($B37="",$C37="",$D37="",$E37="",$F37="",$G37="",$H37="",$J37="",$K37="",$L37="",$O37="",$P37=""),"Missing fields",IF(OR(NOT(ISNUMBER($E37)),NOT(ISNUMBER($F37)),NOT(ISNUMBER($G37)),NOT(ISNUMBER($H37)),$G37&lt;=0,$H37&lt;0),"Check formats",IF(OR($J37=Assumptions!$E$4,$J37=Assumptions!$E$7,$K37=Assumptions!$E$4,$K37=Assumptions!$E$7,$L37=Assumptions!$F$4),"Pending information","Complete"))))</f>
        <v/>
      </c>
      <c r="N37" s="19">
        <f>IF($A37="","",IF($M37&lt;&gt;"Complete","Pending information",IF(OR(COUNTIF($A$4:$A$103,$A37)&gt;1,IFERROR(VLOOKUP($D37,Assumptions!$I$4:$J$13,2,FALSE),"")&lt;&gt;$C37),"Human check",IF(OR($F37&lt;$E37,$F37-$E37&gt;Assumptions!$B$6,AND($O37&lt;&gt;Assumptions!$D$8,TODAY()-$E37&gt;Assumptions!$B$5),AND($P37&lt;&gt;Assumptions!$G$4,$Q37=""),AND($P37=Assumptions!$G$4,$Q37&lt;&gt;""),AND($O37=Assumptions!$D$8,$P37=Assumptions!$G$4),AND($O37&lt;&gt;Assumptions!$D$8,$P37&lt;&gt;Assumptions!$G$4)),"Human check",IF($O37=Assumptions!$D$8,"Closed record",IF(OR($J37&lt;&gt;Assumptions!$E$5,$K37&lt;&gt;Assumptions!$E$5,$L37&lt;&gt;Assumptions!$F$5,$I37="",$I37&lt;Assumptions!$B$4),"Human check",IF($I37&lt;Assumptions!$B$4+Assumptions!$B$7,"Near threshold","Ready for manager review")))))))</f>
        <v/>
      </c>
      <c r="O37" s="13" t="n"/>
      <c r="P37" s="13" t="n"/>
      <c r="Q37" s="14" t="n"/>
      <c r="R37" s="13" t="n"/>
    </row>
    <row r="38" ht="32" customHeight="1">
      <c r="A38" s="13" t="n"/>
      <c r="B38" s="13" t="n"/>
      <c r="C38" s="13" t="n"/>
      <c r="D38" s="13" t="n"/>
      <c r="E38" s="14" t="n"/>
      <c r="F38" s="14" t="n"/>
      <c r="G38" s="15" t="n"/>
      <c r="H38" s="15" t="n"/>
      <c r="I38" s="16">
        <f>IF($A38="","",IF(OR(NOT(ISNUMBER($G38)),NOT(ISNUMBER($H38)),$G38&lt;=0),"",IFERROR($H38/$G38,"")))</f>
        <v/>
      </c>
      <c r="J38" s="13" t="n"/>
      <c r="K38" s="13" t="n"/>
      <c r="L38" s="13" t="n"/>
      <c r="M38" s="17">
        <f>IF($A38="","",IF(OR($B38="",$C38="",$D38="",$E38="",$F38="",$G38="",$H38="",$J38="",$K38="",$L38="",$O38="",$P38=""),"Missing fields",IF(OR(NOT(ISNUMBER($E38)),NOT(ISNUMBER($F38)),NOT(ISNUMBER($G38)),NOT(ISNUMBER($H38)),$G38&lt;=0,$H38&lt;0),"Check formats",IF(OR($J38=Assumptions!$E$4,$J38=Assumptions!$E$7,$K38=Assumptions!$E$4,$K38=Assumptions!$E$7,$L38=Assumptions!$F$4),"Pending information","Complete"))))</f>
        <v/>
      </c>
      <c r="N38" s="17">
        <f>IF($A38="","",IF($M38&lt;&gt;"Complete","Pending information",IF(OR(COUNTIF($A$4:$A$103,$A38)&gt;1,IFERROR(VLOOKUP($D38,Assumptions!$I$4:$J$13,2,FALSE),"")&lt;&gt;$C38),"Human check",IF(OR($F38&lt;$E38,$F38-$E38&gt;Assumptions!$B$6,AND($O38&lt;&gt;Assumptions!$D$8,TODAY()-$E38&gt;Assumptions!$B$5),AND($P38&lt;&gt;Assumptions!$G$4,$Q38=""),AND($P38=Assumptions!$G$4,$Q38&lt;&gt;""),AND($O38=Assumptions!$D$8,$P38=Assumptions!$G$4),AND($O38&lt;&gt;Assumptions!$D$8,$P38&lt;&gt;Assumptions!$G$4)),"Human check",IF($O38=Assumptions!$D$8,"Closed record",IF(OR($J38&lt;&gt;Assumptions!$E$5,$K38&lt;&gt;Assumptions!$E$5,$L38&lt;&gt;Assumptions!$F$5,$I38="",$I38&lt;Assumptions!$B$4),"Human check",IF($I38&lt;Assumptions!$B$4+Assumptions!$B$7,"Near threshold","Ready for manager review")))))))</f>
        <v/>
      </c>
      <c r="O38" s="13" t="n"/>
      <c r="P38" s="13" t="n"/>
      <c r="Q38" s="14" t="n"/>
      <c r="R38" s="13" t="n"/>
    </row>
    <row r="39" ht="32" customHeight="1">
      <c r="A39" s="13" t="n"/>
      <c r="B39" s="13" t="n"/>
      <c r="C39" s="13" t="n"/>
      <c r="D39" s="13" t="n"/>
      <c r="E39" s="14" t="n"/>
      <c r="F39" s="14" t="n"/>
      <c r="G39" s="15" t="n"/>
      <c r="H39" s="15" t="n"/>
      <c r="I39" s="18">
        <f>IF($A39="","",IF(OR(NOT(ISNUMBER($G39)),NOT(ISNUMBER($H39)),$G39&lt;=0),"",IFERROR($H39/$G39,"")))</f>
        <v/>
      </c>
      <c r="J39" s="13" t="n"/>
      <c r="K39" s="13" t="n"/>
      <c r="L39" s="13" t="n"/>
      <c r="M39" s="19">
        <f>IF($A39="","",IF(OR($B39="",$C39="",$D39="",$E39="",$F39="",$G39="",$H39="",$J39="",$K39="",$L39="",$O39="",$P39=""),"Missing fields",IF(OR(NOT(ISNUMBER($E39)),NOT(ISNUMBER($F39)),NOT(ISNUMBER($G39)),NOT(ISNUMBER($H39)),$G39&lt;=0,$H39&lt;0),"Check formats",IF(OR($J39=Assumptions!$E$4,$J39=Assumptions!$E$7,$K39=Assumptions!$E$4,$K39=Assumptions!$E$7,$L39=Assumptions!$F$4),"Pending information","Complete"))))</f>
        <v/>
      </c>
      <c r="N39" s="19">
        <f>IF($A39="","",IF($M39&lt;&gt;"Complete","Pending information",IF(OR(COUNTIF($A$4:$A$103,$A39)&gt;1,IFERROR(VLOOKUP($D39,Assumptions!$I$4:$J$13,2,FALSE),"")&lt;&gt;$C39),"Human check",IF(OR($F39&lt;$E39,$F39-$E39&gt;Assumptions!$B$6,AND($O39&lt;&gt;Assumptions!$D$8,TODAY()-$E39&gt;Assumptions!$B$5),AND($P39&lt;&gt;Assumptions!$G$4,$Q39=""),AND($P39=Assumptions!$G$4,$Q39&lt;&gt;""),AND($O39=Assumptions!$D$8,$P39=Assumptions!$G$4),AND($O39&lt;&gt;Assumptions!$D$8,$P39&lt;&gt;Assumptions!$G$4)),"Human check",IF($O39=Assumptions!$D$8,"Closed record",IF(OR($J39&lt;&gt;Assumptions!$E$5,$K39&lt;&gt;Assumptions!$E$5,$L39&lt;&gt;Assumptions!$F$5,$I39="",$I39&lt;Assumptions!$B$4),"Human check",IF($I39&lt;Assumptions!$B$4+Assumptions!$B$7,"Near threshold","Ready for manager review")))))))</f>
        <v/>
      </c>
      <c r="O39" s="13" t="n"/>
      <c r="P39" s="13" t="n"/>
      <c r="Q39" s="14" t="n"/>
      <c r="R39" s="13" t="n"/>
    </row>
    <row r="40" ht="32" customHeight="1">
      <c r="A40" s="13" t="n"/>
      <c r="B40" s="13" t="n"/>
      <c r="C40" s="13" t="n"/>
      <c r="D40" s="13" t="n"/>
      <c r="E40" s="14" t="n"/>
      <c r="F40" s="14" t="n"/>
      <c r="G40" s="15" t="n"/>
      <c r="H40" s="15" t="n"/>
      <c r="I40" s="16">
        <f>IF($A40="","",IF(OR(NOT(ISNUMBER($G40)),NOT(ISNUMBER($H40)),$G40&lt;=0),"",IFERROR($H40/$G40,"")))</f>
        <v/>
      </c>
      <c r="J40" s="13" t="n"/>
      <c r="K40" s="13" t="n"/>
      <c r="L40" s="13" t="n"/>
      <c r="M40" s="17">
        <f>IF($A40="","",IF(OR($B40="",$C40="",$D40="",$E40="",$F40="",$G40="",$H40="",$J40="",$K40="",$L40="",$O40="",$P40=""),"Missing fields",IF(OR(NOT(ISNUMBER($E40)),NOT(ISNUMBER($F40)),NOT(ISNUMBER($G40)),NOT(ISNUMBER($H40)),$G40&lt;=0,$H40&lt;0),"Check formats",IF(OR($J40=Assumptions!$E$4,$J40=Assumptions!$E$7,$K40=Assumptions!$E$4,$K40=Assumptions!$E$7,$L40=Assumptions!$F$4),"Pending information","Complete"))))</f>
        <v/>
      </c>
      <c r="N40" s="17">
        <f>IF($A40="","",IF($M40&lt;&gt;"Complete","Pending information",IF(OR(COUNTIF($A$4:$A$103,$A40)&gt;1,IFERROR(VLOOKUP($D40,Assumptions!$I$4:$J$13,2,FALSE),"")&lt;&gt;$C40),"Human check",IF(OR($F40&lt;$E40,$F40-$E40&gt;Assumptions!$B$6,AND($O40&lt;&gt;Assumptions!$D$8,TODAY()-$E40&gt;Assumptions!$B$5),AND($P40&lt;&gt;Assumptions!$G$4,$Q40=""),AND($P40=Assumptions!$G$4,$Q40&lt;&gt;""),AND($O40=Assumptions!$D$8,$P40=Assumptions!$G$4),AND($O40&lt;&gt;Assumptions!$D$8,$P40&lt;&gt;Assumptions!$G$4)),"Human check",IF($O40=Assumptions!$D$8,"Closed record",IF(OR($J40&lt;&gt;Assumptions!$E$5,$K40&lt;&gt;Assumptions!$E$5,$L40&lt;&gt;Assumptions!$F$5,$I40="",$I40&lt;Assumptions!$B$4),"Human check",IF($I40&lt;Assumptions!$B$4+Assumptions!$B$7,"Near threshold","Ready for manager review")))))))</f>
        <v/>
      </c>
      <c r="O40" s="13" t="n"/>
      <c r="P40" s="13" t="n"/>
      <c r="Q40" s="14" t="n"/>
      <c r="R40" s="13" t="n"/>
    </row>
    <row r="41" ht="32" customHeight="1">
      <c r="A41" s="13" t="n"/>
      <c r="B41" s="13" t="n"/>
      <c r="C41" s="13" t="n"/>
      <c r="D41" s="13" t="n"/>
      <c r="E41" s="14" t="n"/>
      <c r="F41" s="14" t="n"/>
      <c r="G41" s="15" t="n"/>
      <c r="H41" s="15" t="n"/>
      <c r="I41" s="18">
        <f>IF($A41="","",IF(OR(NOT(ISNUMBER($G41)),NOT(ISNUMBER($H41)),$G41&lt;=0),"",IFERROR($H41/$G41,"")))</f>
        <v/>
      </c>
      <c r="J41" s="13" t="n"/>
      <c r="K41" s="13" t="n"/>
      <c r="L41" s="13" t="n"/>
      <c r="M41" s="19">
        <f>IF($A41="","",IF(OR($B41="",$C41="",$D41="",$E41="",$F41="",$G41="",$H41="",$J41="",$K41="",$L41="",$O41="",$P41=""),"Missing fields",IF(OR(NOT(ISNUMBER($E41)),NOT(ISNUMBER($F41)),NOT(ISNUMBER($G41)),NOT(ISNUMBER($H41)),$G41&lt;=0,$H41&lt;0),"Check formats",IF(OR($J41=Assumptions!$E$4,$J41=Assumptions!$E$7,$K41=Assumptions!$E$4,$K41=Assumptions!$E$7,$L41=Assumptions!$F$4),"Pending information","Complete"))))</f>
        <v/>
      </c>
      <c r="N41" s="19">
        <f>IF($A41="","",IF($M41&lt;&gt;"Complete","Pending information",IF(OR(COUNTIF($A$4:$A$103,$A41)&gt;1,IFERROR(VLOOKUP($D41,Assumptions!$I$4:$J$13,2,FALSE),"")&lt;&gt;$C41),"Human check",IF(OR($F41&lt;$E41,$F41-$E41&gt;Assumptions!$B$6,AND($O41&lt;&gt;Assumptions!$D$8,TODAY()-$E41&gt;Assumptions!$B$5),AND($P41&lt;&gt;Assumptions!$G$4,$Q41=""),AND($P41=Assumptions!$G$4,$Q41&lt;&gt;""),AND($O41=Assumptions!$D$8,$P41=Assumptions!$G$4),AND($O41&lt;&gt;Assumptions!$D$8,$P41&lt;&gt;Assumptions!$G$4)),"Human check",IF($O41=Assumptions!$D$8,"Closed record",IF(OR($J41&lt;&gt;Assumptions!$E$5,$K41&lt;&gt;Assumptions!$E$5,$L41&lt;&gt;Assumptions!$F$5,$I41="",$I41&lt;Assumptions!$B$4),"Human check",IF($I41&lt;Assumptions!$B$4+Assumptions!$B$7,"Near threshold","Ready for manager review")))))))</f>
        <v/>
      </c>
      <c r="O41" s="13" t="n"/>
      <c r="P41" s="13" t="n"/>
      <c r="Q41" s="14" t="n"/>
      <c r="R41" s="13" t="n"/>
    </row>
    <row r="42" ht="32" customHeight="1">
      <c r="A42" s="13" t="n"/>
      <c r="B42" s="13" t="n"/>
      <c r="C42" s="13" t="n"/>
      <c r="D42" s="13" t="n"/>
      <c r="E42" s="14" t="n"/>
      <c r="F42" s="14" t="n"/>
      <c r="G42" s="15" t="n"/>
      <c r="H42" s="15" t="n"/>
      <c r="I42" s="16">
        <f>IF($A42="","",IF(OR(NOT(ISNUMBER($G42)),NOT(ISNUMBER($H42)),$G42&lt;=0),"",IFERROR($H42/$G42,"")))</f>
        <v/>
      </c>
      <c r="J42" s="13" t="n"/>
      <c r="K42" s="13" t="n"/>
      <c r="L42" s="13" t="n"/>
      <c r="M42" s="17">
        <f>IF($A42="","",IF(OR($B42="",$C42="",$D42="",$E42="",$F42="",$G42="",$H42="",$J42="",$K42="",$L42="",$O42="",$P42=""),"Missing fields",IF(OR(NOT(ISNUMBER($E42)),NOT(ISNUMBER($F42)),NOT(ISNUMBER($G42)),NOT(ISNUMBER($H42)),$G42&lt;=0,$H42&lt;0),"Check formats",IF(OR($J42=Assumptions!$E$4,$J42=Assumptions!$E$7,$K42=Assumptions!$E$4,$K42=Assumptions!$E$7,$L42=Assumptions!$F$4),"Pending information","Complete"))))</f>
        <v/>
      </c>
      <c r="N42" s="17">
        <f>IF($A42="","",IF($M42&lt;&gt;"Complete","Pending information",IF(OR(COUNTIF($A$4:$A$103,$A42)&gt;1,IFERROR(VLOOKUP($D42,Assumptions!$I$4:$J$13,2,FALSE),"")&lt;&gt;$C42),"Human check",IF(OR($F42&lt;$E42,$F42-$E42&gt;Assumptions!$B$6,AND($O42&lt;&gt;Assumptions!$D$8,TODAY()-$E42&gt;Assumptions!$B$5),AND($P42&lt;&gt;Assumptions!$G$4,$Q42=""),AND($P42=Assumptions!$G$4,$Q42&lt;&gt;""),AND($O42=Assumptions!$D$8,$P42=Assumptions!$G$4),AND($O42&lt;&gt;Assumptions!$D$8,$P42&lt;&gt;Assumptions!$G$4)),"Human check",IF($O42=Assumptions!$D$8,"Closed record",IF(OR($J42&lt;&gt;Assumptions!$E$5,$K42&lt;&gt;Assumptions!$E$5,$L42&lt;&gt;Assumptions!$F$5,$I42="",$I42&lt;Assumptions!$B$4),"Human check",IF($I42&lt;Assumptions!$B$4+Assumptions!$B$7,"Near threshold","Ready for manager review")))))))</f>
        <v/>
      </c>
      <c r="O42" s="13" t="n"/>
      <c r="P42" s="13" t="n"/>
      <c r="Q42" s="14" t="n"/>
      <c r="R42" s="13" t="n"/>
    </row>
    <row r="43" ht="32" customHeight="1">
      <c r="A43" s="13" t="n"/>
      <c r="B43" s="13" t="n"/>
      <c r="C43" s="13" t="n"/>
      <c r="D43" s="13" t="n"/>
      <c r="E43" s="14" t="n"/>
      <c r="F43" s="14" t="n"/>
      <c r="G43" s="15" t="n"/>
      <c r="H43" s="15" t="n"/>
      <c r="I43" s="18">
        <f>IF($A43="","",IF(OR(NOT(ISNUMBER($G43)),NOT(ISNUMBER($H43)),$G43&lt;=0),"",IFERROR($H43/$G43,"")))</f>
        <v/>
      </c>
      <c r="J43" s="13" t="n"/>
      <c r="K43" s="13" t="n"/>
      <c r="L43" s="13" t="n"/>
      <c r="M43" s="19">
        <f>IF($A43="","",IF(OR($B43="",$C43="",$D43="",$E43="",$F43="",$G43="",$H43="",$J43="",$K43="",$L43="",$O43="",$P43=""),"Missing fields",IF(OR(NOT(ISNUMBER($E43)),NOT(ISNUMBER($F43)),NOT(ISNUMBER($G43)),NOT(ISNUMBER($H43)),$G43&lt;=0,$H43&lt;0),"Check formats",IF(OR($J43=Assumptions!$E$4,$J43=Assumptions!$E$7,$K43=Assumptions!$E$4,$K43=Assumptions!$E$7,$L43=Assumptions!$F$4),"Pending information","Complete"))))</f>
        <v/>
      </c>
      <c r="N43" s="19">
        <f>IF($A43="","",IF($M43&lt;&gt;"Complete","Pending information",IF(OR(COUNTIF($A$4:$A$103,$A43)&gt;1,IFERROR(VLOOKUP($D43,Assumptions!$I$4:$J$13,2,FALSE),"")&lt;&gt;$C43),"Human check",IF(OR($F43&lt;$E43,$F43-$E43&gt;Assumptions!$B$6,AND($O43&lt;&gt;Assumptions!$D$8,TODAY()-$E43&gt;Assumptions!$B$5),AND($P43&lt;&gt;Assumptions!$G$4,$Q43=""),AND($P43=Assumptions!$G$4,$Q43&lt;&gt;""),AND($O43=Assumptions!$D$8,$P43=Assumptions!$G$4),AND($O43&lt;&gt;Assumptions!$D$8,$P43&lt;&gt;Assumptions!$G$4)),"Human check",IF($O43=Assumptions!$D$8,"Closed record",IF(OR($J43&lt;&gt;Assumptions!$E$5,$K43&lt;&gt;Assumptions!$E$5,$L43&lt;&gt;Assumptions!$F$5,$I43="",$I43&lt;Assumptions!$B$4),"Human check",IF($I43&lt;Assumptions!$B$4+Assumptions!$B$7,"Near threshold","Ready for manager review")))))))</f>
        <v/>
      </c>
      <c r="O43" s="13" t="n"/>
      <c r="P43" s="13" t="n"/>
      <c r="Q43" s="14" t="n"/>
      <c r="R43" s="13" t="n"/>
    </row>
    <row r="44" ht="32" customHeight="1">
      <c r="A44" s="13" t="n"/>
      <c r="B44" s="13" t="n"/>
      <c r="C44" s="13" t="n"/>
      <c r="D44" s="13" t="n"/>
      <c r="E44" s="14" t="n"/>
      <c r="F44" s="14" t="n"/>
      <c r="G44" s="15" t="n"/>
      <c r="H44" s="15" t="n"/>
      <c r="I44" s="16">
        <f>IF($A44="","",IF(OR(NOT(ISNUMBER($G44)),NOT(ISNUMBER($H44)),$G44&lt;=0),"",IFERROR($H44/$G44,"")))</f>
        <v/>
      </c>
      <c r="J44" s="13" t="n"/>
      <c r="K44" s="13" t="n"/>
      <c r="L44" s="13" t="n"/>
      <c r="M44" s="17">
        <f>IF($A44="","",IF(OR($B44="",$C44="",$D44="",$E44="",$F44="",$G44="",$H44="",$J44="",$K44="",$L44="",$O44="",$P44=""),"Missing fields",IF(OR(NOT(ISNUMBER($E44)),NOT(ISNUMBER($F44)),NOT(ISNUMBER($G44)),NOT(ISNUMBER($H44)),$G44&lt;=0,$H44&lt;0),"Check formats",IF(OR($J44=Assumptions!$E$4,$J44=Assumptions!$E$7,$K44=Assumptions!$E$4,$K44=Assumptions!$E$7,$L44=Assumptions!$F$4),"Pending information","Complete"))))</f>
        <v/>
      </c>
      <c r="N44" s="17">
        <f>IF($A44="","",IF($M44&lt;&gt;"Complete","Pending information",IF(OR(COUNTIF($A$4:$A$103,$A44)&gt;1,IFERROR(VLOOKUP($D44,Assumptions!$I$4:$J$13,2,FALSE),"")&lt;&gt;$C44),"Human check",IF(OR($F44&lt;$E44,$F44-$E44&gt;Assumptions!$B$6,AND($O44&lt;&gt;Assumptions!$D$8,TODAY()-$E44&gt;Assumptions!$B$5),AND($P44&lt;&gt;Assumptions!$G$4,$Q44=""),AND($P44=Assumptions!$G$4,$Q44&lt;&gt;""),AND($O44=Assumptions!$D$8,$P44=Assumptions!$G$4),AND($O44&lt;&gt;Assumptions!$D$8,$P44&lt;&gt;Assumptions!$G$4)),"Human check",IF($O44=Assumptions!$D$8,"Closed record",IF(OR($J44&lt;&gt;Assumptions!$E$5,$K44&lt;&gt;Assumptions!$E$5,$L44&lt;&gt;Assumptions!$F$5,$I44="",$I44&lt;Assumptions!$B$4),"Human check",IF($I44&lt;Assumptions!$B$4+Assumptions!$B$7,"Near threshold","Ready for manager review")))))))</f>
        <v/>
      </c>
      <c r="O44" s="13" t="n"/>
      <c r="P44" s="13" t="n"/>
      <c r="Q44" s="14" t="n"/>
      <c r="R44" s="13" t="n"/>
    </row>
    <row r="45" ht="32" customHeight="1">
      <c r="A45" s="13" t="n"/>
      <c r="B45" s="13" t="n"/>
      <c r="C45" s="13" t="n"/>
      <c r="D45" s="13" t="n"/>
      <c r="E45" s="14" t="n"/>
      <c r="F45" s="14" t="n"/>
      <c r="G45" s="15" t="n"/>
      <c r="H45" s="15" t="n"/>
      <c r="I45" s="18">
        <f>IF($A45="","",IF(OR(NOT(ISNUMBER($G45)),NOT(ISNUMBER($H45)),$G45&lt;=0),"",IFERROR($H45/$G45,"")))</f>
        <v/>
      </c>
      <c r="J45" s="13" t="n"/>
      <c r="K45" s="13" t="n"/>
      <c r="L45" s="13" t="n"/>
      <c r="M45" s="19">
        <f>IF($A45="","",IF(OR($B45="",$C45="",$D45="",$E45="",$F45="",$G45="",$H45="",$J45="",$K45="",$L45="",$O45="",$P45=""),"Missing fields",IF(OR(NOT(ISNUMBER($E45)),NOT(ISNUMBER($F45)),NOT(ISNUMBER($G45)),NOT(ISNUMBER($H45)),$G45&lt;=0,$H45&lt;0),"Check formats",IF(OR($J45=Assumptions!$E$4,$J45=Assumptions!$E$7,$K45=Assumptions!$E$4,$K45=Assumptions!$E$7,$L45=Assumptions!$F$4),"Pending information","Complete"))))</f>
        <v/>
      </c>
      <c r="N45" s="19">
        <f>IF($A45="","",IF($M45&lt;&gt;"Complete","Pending information",IF(OR(COUNTIF($A$4:$A$103,$A45)&gt;1,IFERROR(VLOOKUP($D45,Assumptions!$I$4:$J$13,2,FALSE),"")&lt;&gt;$C45),"Human check",IF(OR($F45&lt;$E45,$F45-$E45&gt;Assumptions!$B$6,AND($O45&lt;&gt;Assumptions!$D$8,TODAY()-$E45&gt;Assumptions!$B$5),AND($P45&lt;&gt;Assumptions!$G$4,$Q45=""),AND($P45=Assumptions!$G$4,$Q45&lt;&gt;""),AND($O45=Assumptions!$D$8,$P45=Assumptions!$G$4),AND($O45&lt;&gt;Assumptions!$D$8,$P45&lt;&gt;Assumptions!$G$4)),"Human check",IF($O45=Assumptions!$D$8,"Closed record",IF(OR($J45&lt;&gt;Assumptions!$E$5,$K45&lt;&gt;Assumptions!$E$5,$L45&lt;&gt;Assumptions!$F$5,$I45="",$I45&lt;Assumptions!$B$4),"Human check",IF($I45&lt;Assumptions!$B$4+Assumptions!$B$7,"Near threshold","Ready for manager review")))))))</f>
        <v/>
      </c>
      <c r="O45" s="13" t="n"/>
      <c r="P45" s="13" t="n"/>
      <c r="Q45" s="14" t="n"/>
      <c r="R45" s="13" t="n"/>
    </row>
    <row r="46" ht="32" customHeight="1">
      <c r="A46" s="13" t="n"/>
      <c r="B46" s="13" t="n"/>
      <c r="C46" s="13" t="n"/>
      <c r="D46" s="13" t="n"/>
      <c r="E46" s="14" t="n"/>
      <c r="F46" s="14" t="n"/>
      <c r="G46" s="15" t="n"/>
      <c r="H46" s="15" t="n"/>
      <c r="I46" s="16">
        <f>IF($A46="","",IF(OR(NOT(ISNUMBER($G46)),NOT(ISNUMBER($H46)),$G46&lt;=0),"",IFERROR($H46/$G46,"")))</f>
        <v/>
      </c>
      <c r="J46" s="13" t="n"/>
      <c r="K46" s="13" t="n"/>
      <c r="L46" s="13" t="n"/>
      <c r="M46" s="17">
        <f>IF($A46="","",IF(OR($B46="",$C46="",$D46="",$E46="",$F46="",$G46="",$H46="",$J46="",$K46="",$L46="",$O46="",$P46=""),"Missing fields",IF(OR(NOT(ISNUMBER($E46)),NOT(ISNUMBER($F46)),NOT(ISNUMBER($G46)),NOT(ISNUMBER($H46)),$G46&lt;=0,$H46&lt;0),"Check formats",IF(OR($J46=Assumptions!$E$4,$J46=Assumptions!$E$7,$K46=Assumptions!$E$4,$K46=Assumptions!$E$7,$L46=Assumptions!$F$4),"Pending information","Complete"))))</f>
        <v/>
      </c>
      <c r="N46" s="17">
        <f>IF($A46="","",IF($M46&lt;&gt;"Complete","Pending information",IF(OR(COUNTIF($A$4:$A$103,$A46)&gt;1,IFERROR(VLOOKUP($D46,Assumptions!$I$4:$J$13,2,FALSE),"")&lt;&gt;$C46),"Human check",IF(OR($F46&lt;$E46,$F46-$E46&gt;Assumptions!$B$6,AND($O46&lt;&gt;Assumptions!$D$8,TODAY()-$E46&gt;Assumptions!$B$5),AND($P46&lt;&gt;Assumptions!$G$4,$Q46=""),AND($P46=Assumptions!$G$4,$Q46&lt;&gt;""),AND($O46=Assumptions!$D$8,$P46=Assumptions!$G$4),AND($O46&lt;&gt;Assumptions!$D$8,$P46&lt;&gt;Assumptions!$G$4)),"Human check",IF($O46=Assumptions!$D$8,"Closed record",IF(OR($J46&lt;&gt;Assumptions!$E$5,$K46&lt;&gt;Assumptions!$E$5,$L46&lt;&gt;Assumptions!$F$5,$I46="",$I46&lt;Assumptions!$B$4),"Human check",IF($I46&lt;Assumptions!$B$4+Assumptions!$B$7,"Near threshold","Ready for manager review")))))))</f>
        <v/>
      </c>
      <c r="O46" s="13" t="n"/>
      <c r="P46" s="13" t="n"/>
      <c r="Q46" s="14" t="n"/>
      <c r="R46" s="13" t="n"/>
    </row>
    <row r="47" ht="32" customHeight="1">
      <c r="A47" s="13" t="n"/>
      <c r="B47" s="13" t="n"/>
      <c r="C47" s="13" t="n"/>
      <c r="D47" s="13" t="n"/>
      <c r="E47" s="14" t="n"/>
      <c r="F47" s="14" t="n"/>
      <c r="G47" s="15" t="n"/>
      <c r="H47" s="15" t="n"/>
      <c r="I47" s="18">
        <f>IF($A47="","",IF(OR(NOT(ISNUMBER($G47)),NOT(ISNUMBER($H47)),$G47&lt;=0),"",IFERROR($H47/$G47,"")))</f>
        <v/>
      </c>
      <c r="J47" s="13" t="n"/>
      <c r="K47" s="13" t="n"/>
      <c r="L47" s="13" t="n"/>
      <c r="M47" s="19">
        <f>IF($A47="","",IF(OR($B47="",$C47="",$D47="",$E47="",$F47="",$G47="",$H47="",$J47="",$K47="",$L47="",$O47="",$P47=""),"Missing fields",IF(OR(NOT(ISNUMBER($E47)),NOT(ISNUMBER($F47)),NOT(ISNUMBER($G47)),NOT(ISNUMBER($H47)),$G47&lt;=0,$H47&lt;0),"Check formats",IF(OR($J47=Assumptions!$E$4,$J47=Assumptions!$E$7,$K47=Assumptions!$E$4,$K47=Assumptions!$E$7,$L47=Assumptions!$F$4),"Pending information","Complete"))))</f>
        <v/>
      </c>
      <c r="N47" s="19">
        <f>IF($A47="","",IF($M47&lt;&gt;"Complete","Pending information",IF(OR(COUNTIF($A$4:$A$103,$A47)&gt;1,IFERROR(VLOOKUP($D47,Assumptions!$I$4:$J$13,2,FALSE),"")&lt;&gt;$C47),"Human check",IF(OR($F47&lt;$E47,$F47-$E47&gt;Assumptions!$B$6,AND($O47&lt;&gt;Assumptions!$D$8,TODAY()-$E47&gt;Assumptions!$B$5),AND($P47&lt;&gt;Assumptions!$G$4,$Q47=""),AND($P47=Assumptions!$G$4,$Q47&lt;&gt;""),AND($O47=Assumptions!$D$8,$P47=Assumptions!$G$4),AND($O47&lt;&gt;Assumptions!$D$8,$P47&lt;&gt;Assumptions!$G$4)),"Human check",IF($O47=Assumptions!$D$8,"Closed record",IF(OR($J47&lt;&gt;Assumptions!$E$5,$K47&lt;&gt;Assumptions!$E$5,$L47&lt;&gt;Assumptions!$F$5,$I47="",$I47&lt;Assumptions!$B$4),"Human check",IF($I47&lt;Assumptions!$B$4+Assumptions!$B$7,"Near threshold","Ready for manager review")))))))</f>
        <v/>
      </c>
      <c r="O47" s="13" t="n"/>
      <c r="P47" s="13" t="n"/>
      <c r="Q47" s="14" t="n"/>
      <c r="R47" s="13" t="n"/>
    </row>
    <row r="48" ht="32" customHeight="1">
      <c r="A48" s="13" t="n"/>
      <c r="B48" s="13" t="n"/>
      <c r="C48" s="13" t="n"/>
      <c r="D48" s="13" t="n"/>
      <c r="E48" s="14" t="n"/>
      <c r="F48" s="14" t="n"/>
      <c r="G48" s="15" t="n"/>
      <c r="H48" s="15" t="n"/>
      <c r="I48" s="16">
        <f>IF($A48="","",IF(OR(NOT(ISNUMBER($G48)),NOT(ISNUMBER($H48)),$G48&lt;=0),"",IFERROR($H48/$G48,"")))</f>
        <v/>
      </c>
      <c r="J48" s="13" t="n"/>
      <c r="K48" s="13" t="n"/>
      <c r="L48" s="13" t="n"/>
      <c r="M48" s="17">
        <f>IF($A48="","",IF(OR($B48="",$C48="",$D48="",$E48="",$F48="",$G48="",$H48="",$J48="",$K48="",$L48="",$O48="",$P48=""),"Missing fields",IF(OR(NOT(ISNUMBER($E48)),NOT(ISNUMBER($F48)),NOT(ISNUMBER($G48)),NOT(ISNUMBER($H48)),$G48&lt;=0,$H48&lt;0),"Check formats",IF(OR($J48=Assumptions!$E$4,$J48=Assumptions!$E$7,$K48=Assumptions!$E$4,$K48=Assumptions!$E$7,$L48=Assumptions!$F$4),"Pending information","Complete"))))</f>
        <v/>
      </c>
      <c r="N48" s="17">
        <f>IF($A48="","",IF($M48&lt;&gt;"Complete","Pending information",IF(OR(COUNTIF($A$4:$A$103,$A48)&gt;1,IFERROR(VLOOKUP($D48,Assumptions!$I$4:$J$13,2,FALSE),"")&lt;&gt;$C48),"Human check",IF(OR($F48&lt;$E48,$F48-$E48&gt;Assumptions!$B$6,AND($O48&lt;&gt;Assumptions!$D$8,TODAY()-$E48&gt;Assumptions!$B$5),AND($P48&lt;&gt;Assumptions!$G$4,$Q48=""),AND($P48=Assumptions!$G$4,$Q48&lt;&gt;""),AND($O48=Assumptions!$D$8,$P48=Assumptions!$G$4),AND($O48&lt;&gt;Assumptions!$D$8,$P48&lt;&gt;Assumptions!$G$4)),"Human check",IF($O48=Assumptions!$D$8,"Closed record",IF(OR($J48&lt;&gt;Assumptions!$E$5,$K48&lt;&gt;Assumptions!$E$5,$L48&lt;&gt;Assumptions!$F$5,$I48="",$I48&lt;Assumptions!$B$4),"Human check",IF($I48&lt;Assumptions!$B$4+Assumptions!$B$7,"Near threshold","Ready for manager review")))))))</f>
        <v/>
      </c>
      <c r="O48" s="13" t="n"/>
      <c r="P48" s="13" t="n"/>
      <c r="Q48" s="14" t="n"/>
      <c r="R48" s="13" t="n"/>
    </row>
    <row r="49" ht="32" customHeight="1">
      <c r="A49" s="13" t="n"/>
      <c r="B49" s="13" t="n"/>
      <c r="C49" s="13" t="n"/>
      <c r="D49" s="13" t="n"/>
      <c r="E49" s="14" t="n"/>
      <c r="F49" s="14" t="n"/>
      <c r="G49" s="15" t="n"/>
      <c r="H49" s="15" t="n"/>
      <c r="I49" s="18">
        <f>IF($A49="","",IF(OR(NOT(ISNUMBER($G49)),NOT(ISNUMBER($H49)),$G49&lt;=0),"",IFERROR($H49/$G49,"")))</f>
        <v/>
      </c>
      <c r="J49" s="13" t="n"/>
      <c r="K49" s="13" t="n"/>
      <c r="L49" s="13" t="n"/>
      <c r="M49" s="19">
        <f>IF($A49="","",IF(OR($B49="",$C49="",$D49="",$E49="",$F49="",$G49="",$H49="",$J49="",$K49="",$L49="",$O49="",$P49=""),"Missing fields",IF(OR(NOT(ISNUMBER($E49)),NOT(ISNUMBER($F49)),NOT(ISNUMBER($G49)),NOT(ISNUMBER($H49)),$G49&lt;=0,$H49&lt;0),"Check formats",IF(OR($J49=Assumptions!$E$4,$J49=Assumptions!$E$7,$K49=Assumptions!$E$4,$K49=Assumptions!$E$7,$L49=Assumptions!$F$4),"Pending information","Complete"))))</f>
        <v/>
      </c>
      <c r="N49" s="19">
        <f>IF($A49="","",IF($M49&lt;&gt;"Complete","Pending information",IF(OR(COUNTIF($A$4:$A$103,$A49)&gt;1,IFERROR(VLOOKUP($D49,Assumptions!$I$4:$J$13,2,FALSE),"")&lt;&gt;$C49),"Human check",IF(OR($F49&lt;$E49,$F49-$E49&gt;Assumptions!$B$6,AND($O49&lt;&gt;Assumptions!$D$8,TODAY()-$E49&gt;Assumptions!$B$5),AND($P49&lt;&gt;Assumptions!$G$4,$Q49=""),AND($P49=Assumptions!$G$4,$Q49&lt;&gt;""),AND($O49=Assumptions!$D$8,$P49=Assumptions!$G$4),AND($O49&lt;&gt;Assumptions!$D$8,$P49&lt;&gt;Assumptions!$G$4)),"Human check",IF($O49=Assumptions!$D$8,"Closed record",IF(OR($J49&lt;&gt;Assumptions!$E$5,$K49&lt;&gt;Assumptions!$E$5,$L49&lt;&gt;Assumptions!$F$5,$I49="",$I49&lt;Assumptions!$B$4),"Human check",IF($I49&lt;Assumptions!$B$4+Assumptions!$B$7,"Near threshold","Ready for manager review")))))))</f>
        <v/>
      </c>
      <c r="O49" s="13" t="n"/>
      <c r="P49" s="13" t="n"/>
      <c r="Q49" s="14" t="n"/>
      <c r="R49" s="13" t="n"/>
    </row>
    <row r="50" ht="32" customHeight="1">
      <c r="A50" s="13" t="n"/>
      <c r="B50" s="13" t="n"/>
      <c r="C50" s="13" t="n"/>
      <c r="D50" s="13" t="n"/>
      <c r="E50" s="14" t="n"/>
      <c r="F50" s="14" t="n"/>
      <c r="G50" s="15" t="n"/>
      <c r="H50" s="15" t="n"/>
      <c r="I50" s="16">
        <f>IF($A50="","",IF(OR(NOT(ISNUMBER($G50)),NOT(ISNUMBER($H50)),$G50&lt;=0),"",IFERROR($H50/$G50,"")))</f>
        <v/>
      </c>
      <c r="J50" s="13" t="n"/>
      <c r="K50" s="13" t="n"/>
      <c r="L50" s="13" t="n"/>
      <c r="M50" s="17">
        <f>IF($A50="","",IF(OR($B50="",$C50="",$D50="",$E50="",$F50="",$G50="",$H50="",$J50="",$K50="",$L50="",$O50="",$P50=""),"Missing fields",IF(OR(NOT(ISNUMBER($E50)),NOT(ISNUMBER($F50)),NOT(ISNUMBER($G50)),NOT(ISNUMBER($H50)),$G50&lt;=0,$H50&lt;0),"Check formats",IF(OR($J50=Assumptions!$E$4,$J50=Assumptions!$E$7,$K50=Assumptions!$E$4,$K50=Assumptions!$E$7,$L50=Assumptions!$F$4),"Pending information","Complete"))))</f>
        <v/>
      </c>
      <c r="N50" s="17">
        <f>IF($A50="","",IF($M50&lt;&gt;"Complete","Pending information",IF(OR(COUNTIF($A$4:$A$103,$A50)&gt;1,IFERROR(VLOOKUP($D50,Assumptions!$I$4:$J$13,2,FALSE),"")&lt;&gt;$C50),"Human check",IF(OR($F50&lt;$E50,$F50-$E50&gt;Assumptions!$B$6,AND($O50&lt;&gt;Assumptions!$D$8,TODAY()-$E50&gt;Assumptions!$B$5),AND($P50&lt;&gt;Assumptions!$G$4,$Q50=""),AND($P50=Assumptions!$G$4,$Q50&lt;&gt;""),AND($O50=Assumptions!$D$8,$P50=Assumptions!$G$4),AND($O50&lt;&gt;Assumptions!$D$8,$P50&lt;&gt;Assumptions!$G$4)),"Human check",IF($O50=Assumptions!$D$8,"Closed record",IF(OR($J50&lt;&gt;Assumptions!$E$5,$K50&lt;&gt;Assumptions!$E$5,$L50&lt;&gt;Assumptions!$F$5,$I50="",$I50&lt;Assumptions!$B$4),"Human check",IF($I50&lt;Assumptions!$B$4+Assumptions!$B$7,"Near threshold","Ready for manager review")))))))</f>
        <v/>
      </c>
      <c r="O50" s="13" t="n"/>
      <c r="P50" s="13" t="n"/>
      <c r="Q50" s="14" t="n"/>
      <c r="R50" s="13" t="n"/>
    </row>
    <row r="51" ht="32" customHeight="1">
      <c r="A51" s="13" t="n"/>
      <c r="B51" s="13" t="n"/>
      <c r="C51" s="13" t="n"/>
      <c r="D51" s="13" t="n"/>
      <c r="E51" s="14" t="n"/>
      <c r="F51" s="14" t="n"/>
      <c r="G51" s="15" t="n"/>
      <c r="H51" s="15" t="n"/>
      <c r="I51" s="18">
        <f>IF($A51="","",IF(OR(NOT(ISNUMBER($G51)),NOT(ISNUMBER($H51)),$G51&lt;=0),"",IFERROR($H51/$G51,"")))</f>
        <v/>
      </c>
      <c r="J51" s="13" t="n"/>
      <c r="K51" s="13" t="n"/>
      <c r="L51" s="13" t="n"/>
      <c r="M51" s="19">
        <f>IF($A51="","",IF(OR($B51="",$C51="",$D51="",$E51="",$F51="",$G51="",$H51="",$J51="",$K51="",$L51="",$O51="",$P51=""),"Missing fields",IF(OR(NOT(ISNUMBER($E51)),NOT(ISNUMBER($F51)),NOT(ISNUMBER($G51)),NOT(ISNUMBER($H51)),$G51&lt;=0,$H51&lt;0),"Check formats",IF(OR($J51=Assumptions!$E$4,$J51=Assumptions!$E$7,$K51=Assumptions!$E$4,$K51=Assumptions!$E$7,$L51=Assumptions!$F$4),"Pending information","Complete"))))</f>
        <v/>
      </c>
      <c r="N51" s="19">
        <f>IF($A51="","",IF($M51&lt;&gt;"Complete","Pending information",IF(OR(COUNTIF($A$4:$A$103,$A51)&gt;1,IFERROR(VLOOKUP($D51,Assumptions!$I$4:$J$13,2,FALSE),"")&lt;&gt;$C51),"Human check",IF(OR($F51&lt;$E51,$F51-$E51&gt;Assumptions!$B$6,AND($O51&lt;&gt;Assumptions!$D$8,TODAY()-$E51&gt;Assumptions!$B$5),AND($P51&lt;&gt;Assumptions!$G$4,$Q51=""),AND($P51=Assumptions!$G$4,$Q51&lt;&gt;""),AND($O51=Assumptions!$D$8,$P51=Assumptions!$G$4),AND($O51&lt;&gt;Assumptions!$D$8,$P51&lt;&gt;Assumptions!$G$4)),"Human check",IF($O51=Assumptions!$D$8,"Closed record",IF(OR($J51&lt;&gt;Assumptions!$E$5,$K51&lt;&gt;Assumptions!$E$5,$L51&lt;&gt;Assumptions!$F$5,$I51="",$I51&lt;Assumptions!$B$4),"Human check",IF($I51&lt;Assumptions!$B$4+Assumptions!$B$7,"Near threshold","Ready for manager review")))))))</f>
        <v/>
      </c>
      <c r="O51" s="13" t="n"/>
      <c r="P51" s="13" t="n"/>
      <c r="Q51" s="14" t="n"/>
      <c r="R51" s="13" t="n"/>
    </row>
    <row r="52" ht="32" customHeight="1">
      <c r="A52" s="13" t="n"/>
      <c r="B52" s="13" t="n"/>
      <c r="C52" s="13" t="n"/>
      <c r="D52" s="13" t="n"/>
      <c r="E52" s="14" t="n"/>
      <c r="F52" s="14" t="n"/>
      <c r="G52" s="15" t="n"/>
      <c r="H52" s="15" t="n"/>
      <c r="I52" s="16">
        <f>IF($A52="","",IF(OR(NOT(ISNUMBER($G52)),NOT(ISNUMBER($H52)),$G52&lt;=0),"",IFERROR($H52/$G52,"")))</f>
        <v/>
      </c>
      <c r="J52" s="13" t="n"/>
      <c r="K52" s="13" t="n"/>
      <c r="L52" s="13" t="n"/>
      <c r="M52" s="17">
        <f>IF($A52="","",IF(OR($B52="",$C52="",$D52="",$E52="",$F52="",$G52="",$H52="",$J52="",$K52="",$L52="",$O52="",$P52=""),"Missing fields",IF(OR(NOT(ISNUMBER($E52)),NOT(ISNUMBER($F52)),NOT(ISNUMBER($G52)),NOT(ISNUMBER($H52)),$G52&lt;=0,$H52&lt;0),"Check formats",IF(OR($J52=Assumptions!$E$4,$J52=Assumptions!$E$7,$K52=Assumptions!$E$4,$K52=Assumptions!$E$7,$L52=Assumptions!$F$4),"Pending information","Complete"))))</f>
        <v/>
      </c>
      <c r="N52" s="17">
        <f>IF($A52="","",IF($M52&lt;&gt;"Complete","Pending information",IF(OR(COUNTIF($A$4:$A$103,$A52)&gt;1,IFERROR(VLOOKUP($D52,Assumptions!$I$4:$J$13,2,FALSE),"")&lt;&gt;$C52),"Human check",IF(OR($F52&lt;$E52,$F52-$E52&gt;Assumptions!$B$6,AND($O52&lt;&gt;Assumptions!$D$8,TODAY()-$E52&gt;Assumptions!$B$5),AND($P52&lt;&gt;Assumptions!$G$4,$Q52=""),AND($P52=Assumptions!$G$4,$Q52&lt;&gt;""),AND($O52=Assumptions!$D$8,$P52=Assumptions!$G$4),AND($O52&lt;&gt;Assumptions!$D$8,$P52&lt;&gt;Assumptions!$G$4)),"Human check",IF($O52=Assumptions!$D$8,"Closed record",IF(OR($J52&lt;&gt;Assumptions!$E$5,$K52&lt;&gt;Assumptions!$E$5,$L52&lt;&gt;Assumptions!$F$5,$I52="",$I52&lt;Assumptions!$B$4),"Human check",IF($I52&lt;Assumptions!$B$4+Assumptions!$B$7,"Near threshold","Ready for manager review")))))))</f>
        <v/>
      </c>
      <c r="O52" s="13" t="n"/>
      <c r="P52" s="13" t="n"/>
      <c r="Q52" s="14" t="n"/>
      <c r="R52" s="13" t="n"/>
    </row>
    <row r="53" ht="32" customHeight="1">
      <c r="A53" s="13" t="n"/>
      <c r="B53" s="13" t="n"/>
      <c r="C53" s="13" t="n"/>
      <c r="D53" s="13" t="n"/>
      <c r="E53" s="14" t="n"/>
      <c r="F53" s="14" t="n"/>
      <c r="G53" s="15" t="n"/>
      <c r="H53" s="15" t="n"/>
      <c r="I53" s="18">
        <f>IF($A53="","",IF(OR(NOT(ISNUMBER($G53)),NOT(ISNUMBER($H53)),$G53&lt;=0),"",IFERROR($H53/$G53,"")))</f>
        <v/>
      </c>
      <c r="J53" s="13" t="n"/>
      <c r="K53" s="13" t="n"/>
      <c r="L53" s="13" t="n"/>
      <c r="M53" s="19">
        <f>IF($A53="","",IF(OR($B53="",$C53="",$D53="",$E53="",$F53="",$G53="",$H53="",$J53="",$K53="",$L53="",$O53="",$P53=""),"Missing fields",IF(OR(NOT(ISNUMBER($E53)),NOT(ISNUMBER($F53)),NOT(ISNUMBER($G53)),NOT(ISNUMBER($H53)),$G53&lt;=0,$H53&lt;0),"Check formats",IF(OR($J53=Assumptions!$E$4,$J53=Assumptions!$E$7,$K53=Assumptions!$E$4,$K53=Assumptions!$E$7,$L53=Assumptions!$F$4),"Pending information","Complete"))))</f>
        <v/>
      </c>
      <c r="N53" s="19">
        <f>IF($A53="","",IF($M53&lt;&gt;"Complete","Pending information",IF(OR(COUNTIF($A$4:$A$103,$A53)&gt;1,IFERROR(VLOOKUP($D53,Assumptions!$I$4:$J$13,2,FALSE),"")&lt;&gt;$C53),"Human check",IF(OR($F53&lt;$E53,$F53-$E53&gt;Assumptions!$B$6,AND($O53&lt;&gt;Assumptions!$D$8,TODAY()-$E53&gt;Assumptions!$B$5),AND($P53&lt;&gt;Assumptions!$G$4,$Q53=""),AND($P53=Assumptions!$G$4,$Q53&lt;&gt;""),AND($O53=Assumptions!$D$8,$P53=Assumptions!$G$4),AND($O53&lt;&gt;Assumptions!$D$8,$P53&lt;&gt;Assumptions!$G$4)),"Human check",IF($O53=Assumptions!$D$8,"Closed record",IF(OR($J53&lt;&gt;Assumptions!$E$5,$K53&lt;&gt;Assumptions!$E$5,$L53&lt;&gt;Assumptions!$F$5,$I53="",$I53&lt;Assumptions!$B$4),"Human check",IF($I53&lt;Assumptions!$B$4+Assumptions!$B$7,"Near threshold","Ready for manager review")))))))</f>
        <v/>
      </c>
      <c r="O53" s="13" t="n"/>
      <c r="P53" s="13" t="n"/>
      <c r="Q53" s="14" t="n"/>
      <c r="R53" s="13" t="n"/>
    </row>
    <row r="54" ht="32" customHeight="1">
      <c r="A54" s="13" t="n"/>
      <c r="B54" s="13" t="n"/>
      <c r="C54" s="13" t="n"/>
      <c r="D54" s="13" t="n"/>
      <c r="E54" s="14" t="n"/>
      <c r="F54" s="14" t="n"/>
      <c r="G54" s="15" t="n"/>
      <c r="H54" s="15" t="n"/>
      <c r="I54" s="16">
        <f>IF($A54="","",IF(OR(NOT(ISNUMBER($G54)),NOT(ISNUMBER($H54)),$G54&lt;=0),"",IFERROR($H54/$G54,"")))</f>
        <v/>
      </c>
      <c r="J54" s="13" t="n"/>
      <c r="K54" s="13" t="n"/>
      <c r="L54" s="13" t="n"/>
      <c r="M54" s="17">
        <f>IF($A54="","",IF(OR($B54="",$C54="",$D54="",$E54="",$F54="",$G54="",$H54="",$J54="",$K54="",$L54="",$O54="",$P54=""),"Missing fields",IF(OR(NOT(ISNUMBER($E54)),NOT(ISNUMBER($F54)),NOT(ISNUMBER($G54)),NOT(ISNUMBER($H54)),$G54&lt;=0,$H54&lt;0),"Check formats",IF(OR($J54=Assumptions!$E$4,$J54=Assumptions!$E$7,$K54=Assumptions!$E$4,$K54=Assumptions!$E$7,$L54=Assumptions!$F$4),"Pending information","Complete"))))</f>
        <v/>
      </c>
      <c r="N54" s="17">
        <f>IF($A54="","",IF($M54&lt;&gt;"Complete","Pending information",IF(OR(COUNTIF($A$4:$A$103,$A54)&gt;1,IFERROR(VLOOKUP($D54,Assumptions!$I$4:$J$13,2,FALSE),"")&lt;&gt;$C54),"Human check",IF(OR($F54&lt;$E54,$F54-$E54&gt;Assumptions!$B$6,AND($O54&lt;&gt;Assumptions!$D$8,TODAY()-$E54&gt;Assumptions!$B$5),AND($P54&lt;&gt;Assumptions!$G$4,$Q54=""),AND($P54=Assumptions!$G$4,$Q54&lt;&gt;""),AND($O54=Assumptions!$D$8,$P54=Assumptions!$G$4),AND($O54&lt;&gt;Assumptions!$D$8,$P54&lt;&gt;Assumptions!$G$4)),"Human check",IF($O54=Assumptions!$D$8,"Closed record",IF(OR($J54&lt;&gt;Assumptions!$E$5,$K54&lt;&gt;Assumptions!$E$5,$L54&lt;&gt;Assumptions!$F$5,$I54="",$I54&lt;Assumptions!$B$4),"Human check",IF($I54&lt;Assumptions!$B$4+Assumptions!$B$7,"Near threshold","Ready for manager review")))))))</f>
        <v/>
      </c>
      <c r="O54" s="13" t="n"/>
      <c r="P54" s="13" t="n"/>
      <c r="Q54" s="14" t="n"/>
      <c r="R54" s="13" t="n"/>
    </row>
    <row r="55" ht="32" customHeight="1">
      <c r="A55" s="13" t="n"/>
      <c r="B55" s="13" t="n"/>
      <c r="C55" s="13" t="n"/>
      <c r="D55" s="13" t="n"/>
      <c r="E55" s="14" t="n"/>
      <c r="F55" s="14" t="n"/>
      <c r="G55" s="15" t="n"/>
      <c r="H55" s="15" t="n"/>
      <c r="I55" s="18">
        <f>IF($A55="","",IF(OR(NOT(ISNUMBER($G55)),NOT(ISNUMBER($H55)),$G55&lt;=0),"",IFERROR($H55/$G55,"")))</f>
        <v/>
      </c>
      <c r="J55" s="13" t="n"/>
      <c r="K55" s="13" t="n"/>
      <c r="L55" s="13" t="n"/>
      <c r="M55" s="19">
        <f>IF($A55="","",IF(OR($B55="",$C55="",$D55="",$E55="",$F55="",$G55="",$H55="",$J55="",$K55="",$L55="",$O55="",$P55=""),"Missing fields",IF(OR(NOT(ISNUMBER($E55)),NOT(ISNUMBER($F55)),NOT(ISNUMBER($G55)),NOT(ISNUMBER($H55)),$G55&lt;=0,$H55&lt;0),"Check formats",IF(OR($J55=Assumptions!$E$4,$J55=Assumptions!$E$7,$K55=Assumptions!$E$4,$K55=Assumptions!$E$7,$L55=Assumptions!$F$4),"Pending information","Complete"))))</f>
        <v/>
      </c>
      <c r="N55" s="19">
        <f>IF($A55="","",IF($M55&lt;&gt;"Complete","Pending information",IF(OR(COUNTIF($A$4:$A$103,$A55)&gt;1,IFERROR(VLOOKUP($D55,Assumptions!$I$4:$J$13,2,FALSE),"")&lt;&gt;$C55),"Human check",IF(OR($F55&lt;$E55,$F55-$E55&gt;Assumptions!$B$6,AND($O55&lt;&gt;Assumptions!$D$8,TODAY()-$E55&gt;Assumptions!$B$5),AND($P55&lt;&gt;Assumptions!$G$4,$Q55=""),AND($P55=Assumptions!$G$4,$Q55&lt;&gt;""),AND($O55=Assumptions!$D$8,$P55=Assumptions!$G$4),AND($O55&lt;&gt;Assumptions!$D$8,$P55&lt;&gt;Assumptions!$G$4)),"Human check",IF($O55=Assumptions!$D$8,"Closed record",IF(OR($J55&lt;&gt;Assumptions!$E$5,$K55&lt;&gt;Assumptions!$E$5,$L55&lt;&gt;Assumptions!$F$5,$I55="",$I55&lt;Assumptions!$B$4),"Human check",IF($I55&lt;Assumptions!$B$4+Assumptions!$B$7,"Near threshold","Ready for manager review")))))))</f>
        <v/>
      </c>
      <c r="O55" s="13" t="n"/>
      <c r="P55" s="13" t="n"/>
      <c r="Q55" s="14" t="n"/>
      <c r="R55" s="13" t="n"/>
    </row>
    <row r="56" ht="32" customHeight="1">
      <c r="A56" s="13" t="n"/>
      <c r="B56" s="13" t="n"/>
      <c r="C56" s="13" t="n"/>
      <c r="D56" s="13" t="n"/>
      <c r="E56" s="14" t="n"/>
      <c r="F56" s="14" t="n"/>
      <c r="G56" s="15" t="n"/>
      <c r="H56" s="15" t="n"/>
      <c r="I56" s="16">
        <f>IF($A56="","",IF(OR(NOT(ISNUMBER($G56)),NOT(ISNUMBER($H56)),$G56&lt;=0),"",IFERROR($H56/$G56,"")))</f>
        <v/>
      </c>
      <c r="J56" s="13" t="n"/>
      <c r="K56" s="13" t="n"/>
      <c r="L56" s="13" t="n"/>
      <c r="M56" s="17">
        <f>IF($A56="","",IF(OR($B56="",$C56="",$D56="",$E56="",$F56="",$G56="",$H56="",$J56="",$K56="",$L56="",$O56="",$P56=""),"Missing fields",IF(OR(NOT(ISNUMBER($E56)),NOT(ISNUMBER($F56)),NOT(ISNUMBER($G56)),NOT(ISNUMBER($H56)),$G56&lt;=0,$H56&lt;0),"Check formats",IF(OR($J56=Assumptions!$E$4,$J56=Assumptions!$E$7,$K56=Assumptions!$E$4,$K56=Assumptions!$E$7,$L56=Assumptions!$F$4),"Pending information","Complete"))))</f>
        <v/>
      </c>
      <c r="N56" s="17">
        <f>IF($A56="","",IF($M56&lt;&gt;"Complete","Pending information",IF(OR(COUNTIF($A$4:$A$103,$A56)&gt;1,IFERROR(VLOOKUP($D56,Assumptions!$I$4:$J$13,2,FALSE),"")&lt;&gt;$C56),"Human check",IF(OR($F56&lt;$E56,$F56-$E56&gt;Assumptions!$B$6,AND($O56&lt;&gt;Assumptions!$D$8,TODAY()-$E56&gt;Assumptions!$B$5),AND($P56&lt;&gt;Assumptions!$G$4,$Q56=""),AND($P56=Assumptions!$G$4,$Q56&lt;&gt;""),AND($O56=Assumptions!$D$8,$P56=Assumptions!$G$4),AND($O56&lt;&gt;Assumptions!$D$8,$P56&lt;&gt;Assumptions!$G$4)),"Human check",IF($O56=Assumptions!$D$8,"Closed record",IF(OR($J56&lt;&gt;Assumptions!$E$5,$K56&lt;&gt;Assumptions!$E$5,$L56&lt;&gt;Assumptions!$F$5,$I56="",$I56&lt;Assumptions!$B$4),"Human check",IF($I56&lt;Assumptions!$B$4+Assumptions!$B$7,"Near threshold","Ready for manager review")))))))</f>
        <v/>
      </c>
      <c r="O56" s="13" t="n"/>
      <c r="P56" s="13" t="n"/>
      <c r="Q56" s="14" t="n"/>
      <c r="R56" s="13" t="n"/>
    </row>
    <row r="57" ht="32" customHeight="1">
      <c r="A57" s="13" t="n"/>
      <c r="B57" s="13" t="n"/>
      <c r="C57" s="13" t="n"/>
      <c r="D57" s="13" t="n"/>
      <c r="E57" s="14" t="n"/>
      <c r="F57" s="14" t="n"/>
      <c r="G57" s="15" t="n"/>
      <c r="H57" s="15" t="n"/>
      <c r="I57" s="18">
        <f>IF($A57="","",IF(OR(NOT(ISNUMBER($G57)),NOT(ISNUMBER($H57)),$G57&lt;=0),"",IFERROR($H57/$G57,"")))</f>
        <v/>
      </c>
      <c r="J57" s="13" t="n"/>
      <c r="K57" s="13" t="n"/>
      <c r="L57" s="13" t="n"/>
      <c r="M57" s="19">
        <f>IF($A57="","",IF(OR($B57="",$C57="",$D57="",$E57="",$F57="",$G57="",$H57="",$J57="",$K57="",$L57="",$O57="",$P57=""),"Missing fields",IF(OR(NOT(ISNUMBER($E57)),NOT(ISNUMBER($F57)),NOT(ISNUMBER($G57)),NOT(ISNUMBER($H57)),$G57&lt;=0,$H57&lt;0),"Check formats",IF(OR($J57=Assumptions!$E$4,$J57=Assumptions!$E$7,$K57=Assumptions!$E$4,$K57=Assumptions!$E$7,$L57=Assumptions!$F$4),"Pending information","Complete"))))</f>
        <v/>
      </c>
      <c r="N57" s="19">
        <f>IF($A57="","",IF($M57&lt;&gt;"Complete","Pending information",IF(OR(COUNTIF($A$4:$A$103,$A57)&gt;1,IFERROR(VLOOKUP($D57,Assumptions!$I$4:$J$13,2,FALSE),"")&lt;&gt;$C57),"Human check",IF(OR($F57&lt;$E57,$F57-$E57&gt;Assumptions!$B$6,AND($O57&lt;&gt;Assumptions!$D$8,TODAY()-$E57&gt;Assumptions!$B$5),AND($P57&lt;&gt;Assumptions!$G$4,$Q57=""),AND($P57=Assumptions!$G$4,$Q57&lt;&gt;""),AND($O57=Assumptions!$D$8,$P57=Assumptions!$G$4),AND($O57&lt;&gt;Assumptions!$D$8,$P57&lt;&gt;Assumptions!$G$4)),"Human check",IF($O57=Assumptions!$D$8,"Closed record",IF(OR($J57&lt;&gt;Assumptions!$E$5,$K57&lt;&gt;Assumptions!$E$5,$L57&lt;&gt;Assumptions!$F$5,$I57="",$I57&lt;Assumptions!$B$4),"Human check",IF($I57&lt;Assumptions!$B$4+Assumptions!$B$7,"Near threshold","Ready for manager review")))))))</f>
        <v/>
      </c>
      <c r="O57" s="13" t="n"/>
      <c r="P57" s="13" t="n"/>
      <c r="Q57" s="14" t="n"/>
      <c r="R57" s="13" t="n"/>
    </row>
    <row r="58" ht="32" customHeight="1">
      <c r="A58" s="13" t="n"/>
      <c r="B58" s="13" t="n"/>
      <c r="C58" s="13" t="n"/>
      <c r="D58" s="13" t="n"/>
      <c r="E58" s="14" t="n"/>
      <c r="F58" s="14" t="n"/>
      <c r="G58" s="15" t="n"/>
      <c r="H58" s="15" t="n"/>
      <c r="I58" s="16">
        <f>IF($A58="","",IF(OR(NOT(ISNUMBER($G58)),NOT(ISNUMBER($H58)),$G58&lt;=0),"",IFERROR($H58/$G58,"")))</f>
        <v/>
      </c>
      <c r="J58" s="13" t="n"/>
      <c r="K58" s="13" t="n"/>
      <c r="L58" s="13" t="n"/>
      <c r="M58" s="17">
        <f>IF($A58="","",IF(OR($B58="",$C58="",$D58="",$E58="",$F58="",$G58="",$H58="",$J58="",$K58="",$L58="",$O58="",$P58=""),"Missing fields",IF(OR(NOT(ISNUMBER($E58)),NOT(ISNUMBER($F58)),NOT(ISNUMBER($G58)),NOT(ISNUMBER($H58)),$G58&lt;=0,$H58&lt;0),"Check formats",IF(OR($J58=Assumptions!$E$4,$J58=Assumptions!$E$7,$K58=Assumptions!$E$4,$K58=Assumptions!$E$7,$L58=Assumptions!$F$4),"Pending information","Complete"))))</f>
        <v/>
      </c>
      <c r="N58" s="17">
        <f>IF($A58="","",IF($M58&lt;&gt;"Complete","Pending information",IF(OR(COUNTIF($A$4:$A$103,$A58)&gt;1,IFERROR(VLOOKUP($D58,Assumptions!$I$4:$J$13,2,FALSE),"")&lt;&gt;$C58),"Human check",IF(OR($F58&lt;$E58,$F58-$E58&gt;Assumptions!$B$6,AND($O58&lt;&gt;Assumptions!$D$8,TODAY()-$E58&gt;Assumptions!$B$5),AND($P58&lt;&gt;Assumptions!$G$4,$Q58=""),AND($P58=Assumptions!$G$4,$Q58&lt;&gt;""),AND($O58=Assumptions!$D$8,$P58=Assumptions!$G$4),AND($O58&lt;&gt;Assumptions!$D$8,$P58&lt;&gt;Assumptions!$G$4)),"Human check",IF($O58=Assumptions!$D$8,"Closed record",IF(OR($J58&lt;&gt;Assumptions!$E$5,$K58&lt;&gt;Assumptions!$E$5,$L58&lt;&gt;Assumptions!$F$5,$I58="",$I58&lt;Assumptions!$B$4),"Human check",IF($I58&lt;Assumptions!$B$4+Assumptions!$B$7,"Near threshold","Ready for manager review")))))))</f>
        <v/>
      </c>
      <c r="O58" s="13" t="n"/>
      <c r="P58" s="13" t="n"/>
      <c r="Q58" s="14" t="n"/>
      <c r="R58" s="13" t="n"/>
    </row>
    <row r="59" ht="32" customHeight="1">
      <c r="A59" s="13" t="n"/>
      <c r="B59" s="13" t="n"/>
      <c r="C59" s="13" t="n"/>
      <c r="D59" s="13" t="n"/>
      <c r="E59" s="14" t="n"/>
      <c r="F59" s="14" t="n"/>
      <c r="G59" s="15" t="n"/>
      <c r="H59" s="15" t="n"/>
      <c r="I59" s="18">
        <f>IF($A59="","",IF(OR(NOT(ISNUMBER($G59)),NOT(ISNUMBER($H59)),$G59&lt;=0),"",IFERROR($H59/$G59,"")))</f>
        <v/>
      </c>
      <c r="J59" s="13" t="n"/>
      <c r="K59" s="13" t="n"/>
      <c r="L59" s="13" t="n"/>
      <c r="M59" s="19">
        <f>IF($A59="","",IF(OR($B59="",$C59="",$D59="",$E59="",$F59="",$G59="",$H59="",$J59="",$K59="",$L59="",$O59="",$P59=""),"Missing fields",IF(OR(NOT(ISNUMBER($E59)),NOT(ISNUMBER($F59)),NOT(ISNUMBER($G59)),NOT(ISNUMBER($H59)),$G59&lt;=0,$H59&lt;0),"Check formats",IF(OR($J59=Assumptions!$E$4,$J59=Assumptions!$E$7,$K59=Assumptions!$E$4,$K59=Assumptions!$E$7,$L59=Assumptions!$F$4),"Pending information","Complete"))))</f>
        <v/>
      </c>
      <c r="N59" s="19">
        <f>IF($A59="","",IF($M59&lt;&gt;"Complete","Pending information",IF(OR(COUNTIF($A$4:$A$103,$A59)&gt;1,IFERROR(VLOOKUP($D59,Assumptions!$I$4:$J$13,2,FALSE),"")&lt;&gt;$C59),"Human check",IF(OR($F59&lt;$E59,$F59-$E59&gt;Assumptions!$B$6,AND($O59&lt;&gt;Assumptions!$D$8,TODAY()-$E59&gt;Assumptions!$B$5),AND($P59&lt;&gt;Assumptions!$G$4,$Q59=""),AND($P59=Assumptions!$G$4,$Q59&lt;&gt;""),AND($O59=Assumptions!$D$8,$P59=Assumptions!$G$4),AND($O59&lt;&gt;Assumptions!$D$8,$P59&lt;&gt;Assumptions!$G$4)),"Human check",IF($O59=Assumptions!$D$8,"Closed record",IF(OR($J59&lt;&gt;Assumptions!$E$5,$K59&lt;&gt;Assumptions!$E$5,$L59&lt;&gt;Assumptions!$F$5,$I59="",$I59&lt;Assumptions!$B$4),"Human check",IF($I59&lt;Assumptions!$B$4+Assumptions!$B$7,"Near threshold","Ready for manager review")))))))</f>
        <v/>
      </c>
      <c r="O59" s="13" t="n"/>
      <c r="P59" s="13" t="n"/>
      <c r="Q59" s="14" t="n"/>
      <c r="R59" s="13" t="n"/>
    </row>
    <row r="60" ht="32" customHeight="1">
      <c r="A60" s="13" t="n"/>
      <c r="B60" s="13" t="n"/>
      <c r="C60" s="13" t="n"/>
      <c r="D60" s="13" t="n"/>
      <c r="E60" s="14" t="n"/>
      <c r="F60" s="14" t="n"/>
      <c r="G60" s="15" t="n"/>
      <c r="H60" s="15" t="n"/>
      <c r="I60" s="16">
        <f>IF($A60="","",IF(OR(NOT(ISNUMBER($G60)),NOT(ISNUMBER($H60)),$G60&lt;=0),"",IFERROR($H60/$G60,"")))</f>
        <v/>
      </c>
      <c r="J60" s="13" t="n"/>
      <c r="K60" s="13" t="n"/>
      <c r="L60" s="13" t="n"/>
      <c r="M60" s="17">
        <f>IF($A60="","",IF(OR($B60="",$C60="",$D60="",$E60="",$F60="",$G60="",$H60="",$J60="",$K60="",$L60="",$O60="",$P60=""),"Missing fields",IF(OR(NOT(ISNUMBER($E60)),NOT(ISNUMBER($F60)),NOT(ISNUMBER($G60)),NOT(ISNUMBER($H60)),$G60&lt;=0,$H60&lt;0),"Check formats",IF(OR($J60=Assumptions!$E$4,$J60=Assumptions!$E$7,$K60=Assumptions!$E$4,$K60=Assumptions!$E$7,$L60=Assumptions!$F$4),"Pending information","Complete"))))</f>
        <v/>
      </c>
      <c r="N60" s="17">
        <f>IF($A60="","",IF($M60&lt;&gt;"Complete","Pending information",IF(OR(COUNTIF($A$4:$A$103,$A60)&gt;1,IFERROR(VLOOKUP($D60,Assumptions!$I$4:$J$13,2,FALSE),"")&lt;&gt;$C60),"Human check",IF(OR($F60&lt;$E60,$F60-$E60&gt;Assumptions!$B$6,AND($O60&lt;&gt;Assumptions!$D$8,TODAY()-$E60&gt;Assumptions!$B$5),AND($P60&lt;&gt;Assumptions!$G$4,$Q60=""),AND($P60=Assumptions!$G$4,$Q60&lt;&gt;""),AND($O60=Assumptions!$D$8,$P60=Assumptions!$G$4),AND($O60&lt;&gt;Assumptions!$D$8,$P60&lt;&gt;Assumptions!$G$4)),"Human check",IF($O60=Assumptions!$D$8,"Closed record",IF(OR($J60&lt;&gt;Assumptions!$E$5,$K60&lt;&gt;Assumptions!$E$5,$L60&lt;&gt;Assumptions!$F$5,$I60="",$I60&lt;Assumptions!$B$4),"Human check",IF($I60&lt;Assumptions!$B$4+Assumptions!$B$7,"Near threshold","Ready for manager review")))))))</f>
        <v/>
      </c>
      <c r="O60" s="13" t="n"/>
      <c r="P60" s="13" t="n"/>
      <c r="Q60" s="14" t="n"/>
      <c r="R60" s="13" t="n"/>
    </row>
    <row r="61" ht="32" customHeight="1">
      <c r="A61" s="13" t="n"/>
      <c r="B61" s="13" t="n"/>
      <c r="C61" s="13" t="n"/>
      <c r="D61" s="13" t="n"/>
      <c r="E61" s="14" t="n"/>
      <c r="F61" s="14" t="n"/>
      <c r="G61" s="15" t="n"/>
      <c r="H61" s="15" t="n"/>
      <c r="I61" s="18">
        <f>IF($A61="","",IF(OR(NOT(ISNUMBER($G61)),NOT(ISNUMBER($H61)),$G61&lt;=0),"",IFERROR($H61/$G61,"")))</f>
        <v/>
      </c>
      <c r="J61" s="13" t="n"/>
      <c r="K61" s="13" t="n"/>
      <c r="L61" s="13" t="n"/>
      <c r="M61" s="19">
        <f>IF($A61="","",IF(OR($B61="",$C61="",$D61="",$E61="",$F61="",$G61="",$H61="",$J61="",$K61="",$L61="",$O61="",$P61=""),"Missing fields",IF(OR(NOT(ISNUMBER($E61)),NOT(ISNUMBER($F61)),NOT(ISNUMBER($G61)),NOT(ISNUMBER($H61)),$G61&lt;=0,$H61&lt;0),"Check formats",IF(OR($J61=Assumptions!$E$4,$J61=Assumptions!$E$7,$K61=Assumptions!$E$4,$K61=Assumptions!$E$7,$L61=Assumptions!$F$4),"Pending information","Complete"))))</f>
        <v/>
      </c>
      <c r="N61" s="19">
        <f>IF($A61="","",IF($M61&lt;&gt;"Complete","Pending information",IF(OR(COUNTIF($A$4:$A$103,$A61)&gt;1,IFERROR(VLOOKUP($D61,Assumptions!$I$4:$J$13,2,FALSE),"")&lt;&gt;$C61),"Human check",IF(OR($F61&lt;$E61,$F61-$E61&gt;Assumptions!$B$6,AND($O61&lt;&gt;Assumptions!$D$8,TODAY()-$E61&gt;Assumptions!$B$5),AND($P61&lt;&gt;Assumptions!$G$4,$Q61=""),AND($P61=Assumptions!$G$4,$Q61&lt;&gt;""),AND($O61=Assumptions!$D$8,$P61=Assumptions!$G$4),AND($O61&lt;&gt;Assumptions!$D$8,$P61&lt;&gt;Assumptions!$G$4)),"Human check",IF($O61=Assumptions!$D$8,"Closed record",IF(OR($J61&lt;&gt;Assumptions!$E$5,$K61&lt;&gt;Assumptions!$E$5,$L61&lt;&gt;Assumptions!$F$5,$I61="",$I61&lt;Assumptions!$B$4),"Human check",IF($I61&lt;Assumptions!$B$4+Assumptions!$B$7,"Near threshold","Ready for manager review")))))))</f>
        <v/>
      </c>
      <c r="O61" s="13" t="n"/>
      <c r="P61" s="13" t="n"/>
      <c r="Q61" s="14" t="n"/>
      <c r="R61" s="13" t="n"/>
    </row>
    <row r="62" ht="32" customHeight="1">
      <c r="A62" s="13" t="n"/>
      <c r="B62" s="13" t="n"/>
      <c r="C62" s="13" t="n"/>
      <c r="D62" s="13" t="n"/>
      <c r="E62" s="14" t="n"/>
      <c r="F62" s="14" t="n"/>
      <c r="G62" s="15" t="n"/>
      <c r="H62" s="15" t="n"/>
      <c r="I62" s="16">
        <f>IF($A62="","",IF(OR(NOT(ISNUMBER($G62)),NOT(ISNUMBER($H62)),$G62&lt;=0),"",IFERROR($H62/$G62,"")))</f>
        <v/>
      </c>
      <c r="J62" s="13" t="n"/>
      <c r="K62" s="13" t="n"/>
      <c r="L62" s="13" t="n"/>
      <c r="M62" s="17">
        <f>IF($A62="","",IF(OR($B62="",$C62="",$D62="",$E62="",$F62="",$G62="",$H62="",$J62="",$K62="",$L62="",$O62="",$P62=""),"Missing fields",IF(OR(NOT(ISNUMBER($E62)),NOT(ISNUMBER($F62)),NOT(ISNUMBER($G62)),NOT(ISNUMBER($H62)),$G62&lt;=0,$H62&lt;0),"Check formats",IF(OR($J62=Assumptions!$E$4,$J62=Assumptions!$E$7,$K62=Assumptions!$E$4,$K62=Assumptions!$E$7,$L62=Assumptions!$F$4),"Pending information","Complete"))))</f>
        <v/>
      </c>
      <c r="N62" s="17">
        <f>IF($A62="","",IF($M62&lt;&gt;"Complete","Pending information",IF(OR(COUNTIF($A$4:$A$103,$A62)&gt;1,IFERROR(VLOOKUP($D62,Assumptions!$I$4:$J$13,2,FALSE),"")&lt;&gt;$C62),"Human check",IF(OR($F62&lt;$E62,$F62-$E62&gt;Assumptions!$B$6,AND($O62&lt;&gt;Assumptions!$D$8,TODAY()-$E62&gt;Assumptions!$B$5),AND($P62&lt;&gt;Assumptions!$G$4,$Q62=""),AND($P62=Assumptions!$G$4,$Q62&lt;&gt;""),AND($O62=Assumptions!$D$8,$P62=Assumptions!$G$4),AND($O62&lt;&gt;Assumptions!$D$8,$P62&lt;&gt;Assumptions!$G$4)),"Human check",IF($O62=Assumptions!$D$8,"Closed record",IF(OR($J62&lt;&gt;Assumptions!$E$5,$K62&lt;&gt;Assumptions!$E$5,$L62&lt;&gt;Assumptions!$F$5,$I62="",$I62&lt;Assumptions!$B$4),"Human check",IF($I62&lt;Assumptions!$B$4+Assumptions!$B$7,"Near threshold","Ready for manager review")))))))</f>
        <v/>
      </c>
      <c r="O62" s="13" t="n"/>
      <c r="P62" s="13" t="n"/>
      <c r="Q62" s="14" t="n"/>
      <c r="R62" s="13" t="n"/>
    </row>
    <row r="63" ht="32" customHeight="1">
      <c r="A63" s="13" t="n"/>
      <c r="B63" s="13" t="n"/>
      <c r="C63" s="13" t="n"/>
      <c r="D63" s="13" t="n"/>
      <c r="E63" s="14" t="n"/>
      <c r="F63" s="14" t="n"/>
      <c r="G63" s="15" t="n"/>
      <c r="H63" s="15" t="n"/>
      <c r="I63" s="18">
        <f>IF($A63="","",IF(OR(NOT(ISNUMBER($G63)),NOT(ISNUMBER($H63)),$G63&lt;=0),"",IFERROR($H63/$G63,"")))</f>
        <v/>
      </c>
      <c r="J63" s="13" t="n"/>
      <c r="K63" s="13" t="n"/>
      <c r="L63" s="13" t="n"/>
      <c r="M63" s="19">
        <f>IF($A63="","",IF(OR($B63="",$C63="",$D63="",$E63="",$F63="",$G63="",$H63="",$J63="",$K63="",$L63="",$O63="",$P63=""),"Missing fields",IF(OR(NOT(ISNUMBER($E63)),NOT(ISNUMBER($F63)),NOT(ISNUMBER($G63)),NOT(ISNUMBER($H63)),$G63&lt;=0,$H63&lt;0),"Check formats",IF(OR($J63=Assumptions!$E$4,$J63=Assumptions!$E$7,$K63=Assumptions!$E$4,$K63=Assumptions!$E$7,$L63=Assumptions!$F$4),"Pending information","Complete"))))</f>
        <v/>
      </c>
      <c r="N63" s="19">
        <f>IF($A63="","",IF($M63&lt;&gt;"Complete","Pending information",IF(OR(COUNTIF($A$4:$A$103,$A63)&gt;1,IFERROR(VLOOKUP($D63,Assumptions!$I$4:$J$13,2,FALSE),"")&lt;&gt;$C63),"Human check",IF(OR($F63&lt;$E63,$F63-$E63&gt;Assumptions!$B$6,AND($O63&lt;&gt;Assumptions!$D$8,TODAY()-$E63&gt;Assumptions!$B$5),AND($P63&lt;&gt;Assumptions!$G$4,$Q63=""),AND($P63=Assumptions!$G$4,$Q63&lt;&gt;""),AND($O63=Assumptions!$D$8,$P63=Assumptions!$G$4),AND($O63&lt;&gt;Assumptions!$D$8,$P63&lt;&gt;Assumptions!$G$4)),"Human check",IF($O63=Assumptions!$D$8,"Closed record",IF(OR($J63&lt;&gt;Assumptions!$E$5,$K63&lt;&gt;Assumptions!$E$5,$L63&lt;&gt;Assumptions!$F$5,$I63="",$I63&lt;Assumptions!$B$4),"Human check",IF($I63&lt;Assumptions!$B$4+Assumptions!$B$7,"Near threshold","Ready for manager review")))))))</f>
        <v/>
      </c>
      <c r="O63" s="13" t="n"/>
      <c r="P63" s="13" t="n"/>
      <c r="Q63" s="14" t="n"/>
      <c r="R63" s="13" t="n"/>
    </row>
    <row r="64" ht="32" customHeight="1">
      <c r="A64" s="13" t="n"/>
      <c r="B64" s="13" t="n"/>
      <c r="C64" s="13" t="n"/>
      <c r="D64" s="13" t="n"/>
      <c r="E64" s="14" t="n"/>
      <c r="F64" s="14" t="n"/>
      <c r="G64" s="15" t="n"/>
      <c r="H64" s="15" t="n"/>
      <c r="I64" s="16">
        <f>IF($A64="","",IF(OR(NOT(ISNUMBER($G64)),NOT(ISNUMBER($H64)),$G64&lt;=0),"",IFERROR($H64/$G64,"")))</f>
        <v/>
      </c>
      <c r="J64" s="13" t="n"/>
      <c r="K64" s="13" t="n"/>
      <c r="L64" s="13" t="n"/>
      <c r="M64" s="17">
        <f>IF($A64="","",IF(OR($B64="",$C64="",$D64="",$E64="",$F64="",$G64="",$H64="",$J64="",$K64="",$L64="",$O64="",$P64=""),"Missing fields",IF(OR(NOT(ISNUMBER($E64)),NOT(ISNUMBER($F64)),NOT(ISNUMBER($G64)),NOT(ISNUMBER($H64)),$G64&lt;=0,$H64&lt;0),"Check formats",IF(OR($J64=Assumptions!$E$4,$J64=Assumptions!$E$7,$K64=Assumptions!$E$4,$K64=Assumptions!$E$7,$L64=Assumptions!$F$4),"Pending information","Complete"))))</f>
        <v/>
      </c>
      <c r="N64" s="17">
        <f>IF($A64="","",IF($M64&lt;&gt;"Complete","Pending information",IF(OR(COUNTIF($A$4:$A$103,$A64)&gt;1,IFERROR(VLOOKUP($D64,Assumptions!$I$4:$J$13,2,FALSE),"")&lt;&gt;$C64),"Human check",IF(OR($F64&lt;$E64,$F64-$E64&gt;Assumptions!$B$6,AND($O64&lt;&gt;Assumptions!$D$8,TODAY()-$E64&gt;Assumptions!$B$5),AND($P64&lt;&gt;Assumptions!$G$4,$Q64=""),AND($P64=Assumptions!$G$4,$Q64&lt;&gt;""),AND($O64=Assumptions!$D$8,$P64=Assumptions!$G$4),AND($O64&lt;&gt;Assumptions!$D$8,$P64&lt;&gt;Assumptions!$G$4)),"Human check",IF($O64=Assumptions!$D$8,"Closed record",IF(OR($J64&lt;&gt;Assumptions!$E$5,$K64&lt;&gt;Assumptions!$E$5,$L64&lt;&gt;Assumptions!$F$5,$I64="",$I64&lt;Assumptions!$B$4),"Human check",IF($I64&lt;Assumptions!$B$4+Assumptions!$B$7,"Near threshold","Ready for manager review")))))))</f>
        <v/>
      </c>
      <c r="O64" s="13" t="n"/>
      <c r="P64" s="13" t="n"/>
      <c r="Q64" s="14" t="n"/>
      <c r="R64" s="13" t="n"/>
    </row>
    <row r="65" ht="32" customHeight="1">
      <c r="A65" s="13" t="n"/>
      <c r="B65" s="13" t="n"/>
      <c r="C65" s="13" t="n"/>
      <c r="D65" s="13" t="n"/>
      <c r="E65" s="14" t="n"/>
      <c r="F65" s="14" t="n"/>
      <c r="G65" s="15" t="n"/>
      <c r="H65" s="15" t="n"/>
      <c r="I65" s="18">
        <f>IF($A65="","",IF(OR(NOT(ISNUMBER($G65)),NOT(ISNUMBER($H65)),$G65&lt;=0),"",IFERROR($H65/$G65,"")))</f>
        <v/>
      </c>
      <c r="J65" s="13" t="n"/>
      <c r="K65" s="13" t="n"/>
      <c r="L65" s="13" t="n"/>
      <c r="M65" s="19">
        <f>IF($A65="","",IF(OR($B65="",$C65="",$D65="",$E65="",$F65="",$G65="",$H65="",$J65="",$K65="",$L65="",$O65="",$P65=""),"Missing fields",IF(OR(NOT(ISNUMBER($E65)),NOT(ISNUMBER($F65)),NOT(ISNUMBER($G65)),NOT(ISNUMBER($H65)),$G65&lt;=0,$H65&lt;0),"Check formats",IF(OR($J65=Assumptions!$E$4,$J65=Assumptions!$E$7,$K65=Assumptions!$E$4,$K65=Assumptions!$E$7,$L65=Assumptions!$F$4),"Pending information","Complete"))))</f>
        <v/>
      </c>
      <c r="N65" s="19">
        <f>IF($A65="","",IF($M65&lt;&gt;"Complete","Pending information",IF(OR(COUNTIF($A$4:$A$103,$A65)&gt;1,IFERROR(VLOOKUP($D65,Assumptions!$I$4:$J$13,2,FALSE),"")&lt;&gt;$C65),"Human check",IF(OR($F65&lt;$E65,$F65-$E65&gt;Assumptions!$B$6,AND($O65&lt;&gt;Assumptions!$D$8,TODAY()-$E65&gt;Assumptions!$B$5),AND($P65&lt;&gt;Assumptions!$G$4,$Q65=""),AND($P65=Assumptions!$G$4,$Q65&lt;&gt;""),AND($O65=Assumptions!$D$8,$P65=Assumptions!$G$4),AND($O65&lt;&gt;Assumptions!$D$8,$P65&lt;&gt;Assumptions!$G$4)),"Human check",IF($O65=Assumptions!$D$8,"Closed record",IF(OR($J65&lt;&gt;Assumptions!$E$5,$K65&lt;&gt;Assumptions!$E$5,$L65&lt;&gt;Assumptions!$F$5,$I65="",$I65&lt;Assumptions!$B$4),"Human check",IF($I65&lt;Assumptions!$B$4+Assumptions!$B$7,"Near threshold","Ready for manager review")))))))</f>
        <v/>
      </c>
      <c r="O65" s="13" t="n"/>
      <c r="P65" s="13" t="n"/>
      <c r="Q65" s="14" t="n"/>
      <c r="R65" s="13" t="n"/>
    </row>
    <row r="66" ht="32" customHeight="1">
      <c r="A66" s="13" t="n"/>
      <c r="B66" s="13" t="n"/>
      <c r="C66" s="13" t="n"/>
      <c r="D66" s="13" t="n"/>
      <c r="E66" s="14" t="n"/>
      <c r="F66" s="14" t="n"/>
      <c r="G66" s="15" t="n"/>
      <c r="H66" s="15" t="n"/>
      <c r="I66" s="16">
        <f>IF($A66="","",IF(OR(NOT(ISNUMBER($G66)),NOT(ISNUMBER($H66)),$G66&lt;=0),"",IFERROR($H66/$G66,"")))</f>
        <v/>
      </c>
      <c r="J66" s="13" t="n"/>
      <c r="K66" s="13" t="n"/>
      <c r="L66" s="13" t="n"/>
      <c r="M66" s="17">
        <f>IF($A66="","",IF(OR($B66="",$C66="",$D66="",$E66="",$F66="",$G66="",$H66="",$J66="",$K66="",$L66="",$O66="",$P66=""),"Missing fields",IF(OR(NOT(ISNUMBER($E66)),NOT(ISNUMBER($F66)),NOT(ISNUMBER($G66)),NOT(ISNUMBER($H66)),$G66&lt;=0,$H66&lt;0),"Check formats",IF(OR($J66=Assumptions!$E$4,$J66=Assumptions!$E$7,$K66=Assumptions!$E$4,$K66=Assumptions!$E$7,$L66=Assumptions!$F$4),"Pending information","Complete"))))</f>
        <v/>
      </c>
      <c r="N66" s="17">
        <f>IF($A66="","",IF($M66&lt;&gt;"Complete","Pending information",IF(OR(COUNTIF($A$4:$A$103,$A66)&gt;1,IFERROR(VLOOKUP($D66,Assumptions!$I$4:$J$13,2,FALSE),"")&lt;&gt;$C66),"Human check",IF(OR($F66&lt;$E66,$F66-$E66&gt;Assumptions!$B$6,AND($O66&lt;&gt;Assumptions!$D$8,TODAY()-$E66&gt;Assumptions!$B$5),AND($P66&lt;&gt;Assumptions!$G$4,$Q66=""),AND($P66=Assumptions!$G$4,$Q66&lt;&gt;""),AND($O66=Assumptions!$D$8,$P66=Assumptions!$G$4),AND($O66&lt;&gt;Assumptions!$D$8,$P66&lt;&gt;Assumptions!$G$4)),"Human check",IF($O66=Assumptions!$D$8,"Closed record",IF(OR($J66&lt;&gt;Assumptions!$E$5,$K66&lt;&gt;Assumptions!$E$5,$L66&lt;&gt;Assumptions!$F$5,$I66="",$I66&lt;Assumptions!$B$4),"Human check",IF($I66&lt;Assumptions!$B$4+Assumptions!$B$7,"Near threshold","Ready for manager review")))))))</f>
        <v/>
      </c>
      <c r="O66" s="13" t="n"/>
      <c r="P66" s="13" t="n"/>
      <c r="Q66" s="14" t="n"/>
      <c r="R66" s="13" t="n"/>
    </row>
    <row r="67" ht="32" customHeight="1">
      <c r="A67" s="13" t="n"/>
      <c r="B67" s="13" t="n"/>
      <c r="C67" s="13" t="n"/>
      <c r="D67" s="13" t="n"/>
      <c r="E67" s="14" t="n"/>
      <c r="F67" s="14" t="n"/>
      <c r="G67" s="15" t="n"/>
      <c r="H67" s="15" t="n"/>
      <c r="I67" s="18">
        <f>IF($A67="","",IF(OR(NOT(ISNUMBER($G67)),NOT(ISNUMBER($H67)),$G67&lt;=0),"",IFERROR($H67/$G67,"")))</f>
        <v/>
      </c>
      <c r="J67" s="13" t="n"/>
      <c r="K67" s="13" t="n"/>
      <c r="L67" s="13" t="n"/>
      <c r="M67" s="19">
        <f>IF($A67="","",IF(OR($B67="",$C67="",$D67="",$E67="",$F67="",$G67="",$H67="",$J67="",$K67="",$L67="",$O67="",$P67=""),"Missing fields",IF(OR(NOT(ISNUMBER($E67)),NOT(ISNUMBER($F67)),NOT(ISNUMBER($G67)),NOT(ISNUMBER($H67)),$G67&lt;=0,$H67&lt;0),"Check formats",IF(OR($J67=Assumptions!$E$4,$J67=Assumptions!$E$7,$K67=Assumptions!$E$4,$K67=Assumptions!$E$7,$L67=Assumptions!$F$4),"Pending information","Complete"))))</f>
        <v/>
      </c>
      <c r="N67" s="19">
        <f>IF($A67="","",IF($M67&lt;&gt;"Complete","Pending information",IF(OR(COUNTIF($A$4:$A$103,$A67)&gt;1,IFERROR(VLOOKUP($D67,Assumptions!$I$4:$J$13,2,FALSE),"")&lt;&gt;$C67),"Human check",IF(OR($F67&lt;$E67,$F67-$E67&gt;Assumptions!$B$6,AND($O67&lt;&gt;Assumptions!$D$8,TODAY()-$E67&gt;Assumptions!$B$5),AND($P67&lt;&gt;Assumptions!$G$4,$Q67=""),AND($P67=Assumptions!$G$4,$Q67&lt;&gt;""),AND($O67=Assumptions!$D$8,$P67=Assumptions!$G$4),AND($O67&lt;&gt;Assumptions!$D$8,$P67&lt;&gt;Assumptions!$G$4)),"Human check",IF($O67=Assumptions!$D$8,"Closed record",IF(OR($J67&lt;&gt;Assumptions!$E$5,$K67&lt;&gt;Assumptions!$E$5,$L67&lt;&gt;Assumptions!$F$5,$I67="",$I67&lt;Assumptions!$B$4),"Human check",IF($I67&lt;Assumptions!$B$4+Assumptions!$B$7,"Near threshold","Ready for manager review")))))))</f>
        <v/>
      </c>
      <c r="O67" s="13" t="n"/>
      <c r="P67" s="13" t="n"/>
      <c r="Q67" s="14" t="n"/>
      <c r="R67" s="13" t="n"/>
    </row>
    <row r="68" ht="32" customHeight="1">
      <c r="A68" s="13" t="n"/>
      <c r="B68" s="13" t="n"/>
      <c r="C68" s="13" t="n"/>
      <c r="D68" s="13" t="n"/>
      <c r="E68" s="14" t="n"/>
      <c r="F68" s="14" t="n"/>
      <c r="G68" s="15" t="n"/>
      <c r="H68" s="15" t="n"/>
      <c r="I68" s="16">
        <f>IF($A68="","",IF(OR(NOT(ISNUMBER($G68)),NOT(ISNUMBER($H68)),$G68&lt;=0),"",IFERROR($H68/$G68,"")))</f>
        <v/>
      </c>
      <c r="J68" s="13" t="n"/>
      <c r="K68" s="13" t="n"/>
      <c r="L68" s="13" t="n"/>
      <c r="M68" s="17">
        <f>IF($A68="","",IF(OR($B68="",$C68="",$D68="",$E68="",$F68="",$G68="",$H68="",$J68="",$K68="",$L68="",$O68="",$P68=""),"Missing fields",IF(OR(NOT(ISNUMBER($E68)),NOT(ISNUMBER($F68)),NOT(ISNUMBER($G68)),NOT(ISNUMBER($H68)),$G68&lt;=0,$H68&lt;0),"Check formats",IF(OR($J68=Assumptions!$E$4,$J68=Assumptions!$E$7,$K68=Assumptions!$E$4,$K68=Assumptions!$E$7,$L68=Assumptions!$F$4),"Pending information","Complete"))))</f>
        <v/>
      </c>
      <c r="N68" s="17">
        <f>IF($A68="","",IF($M68&lt;&gt;"Complete","Pending information",IF(OR(COUNTIF($A$4:$A$103,$A68)&gt;1,IFERROR(VLOOKUP($D68,Assumptions!$I$4:$J$13,2,FALSE),"")&lt;&gt;$C68),"Human check",IF(OR($F68&lt;$E68,$F68-$E68&gt;Assumptions!$B$6,AND($O68&lt;&gt;Assumptions!$D$8,TODAY()-$E68&gt;Assumptions!$B$5),AND($P68&lt;&gt;Assumptions!$G$4,$Q68=""),AND($P68=Assumptions!$G$4,$Q68&lt;&gt;""),AND($O68=Assumptions!$D$8,$P68=Assumptions!$G$4),AND($O68&lt;&gt;Assumptions!$D$8,$P68&lt;&gt;Assumptions!$G$4)),"Human check",IF($O68=Assumptions!$D$8,"Closed record",IF(OR($J68&lt;&gt;Assumptions!$E$5,$K68&lt;&gt;Assumptions!$E$5,$L68&lt;&gt;Assumptions!$F$5,$I68="",$I68&lt;Assumptions!$B$4),"Human check",IF($I68&lt;Assumptions!$B$4+Assumptions!$B$7,"Near threshold","Ready for manager review")))))))</f>
        <v/>
      </c>
      <c r="O68" s="13" t="n"/>
      <c r="P68" s="13" t="n"/>
      <c r="Q68" s="14" t="n"/>
      <c r="R68" s="13" t="n"/>
    </row>
    <row r="69" ht="32" customHeight="1">
      <c r="A69" s="13" t="n"/>
      <c r="B69" s="13" t="n"/>
      <c r="C69" s="13" t="n"/>
      <c r="D69" s="13" t="n"/>
      <c r="E69" s="14" t="n"/>
      <c r="F69" s="14" t="n"/>
      <c r="G69" s="15" t="n"/>
      <c r="H69" s="15" t="n"/>
      <c r="I69" s="18">
        <f>IF($A69="","",IF(OR(NOT(ISNUMBER($G69)),NOT(ISNUMBER($H69)),$G69&lt;=0),"",IFERROR($H69/$G69,"")))</f>
        <v/>
      </c>
      <c r="J69" s="13" t="n"/>
      <c r="K69" s="13" t="n"/>
      <c r="L69" s="13" t="n"/>
      <c r="M69" s="19">
        <f>IF($A69="","",IF(OR($B69="",$C69="",$D69="",$E69="",$F69="",$G69="",$H69="",$J69="",$K69="",$L69="",$O69="",$P69=""),"Missing fields",IF(OR(NOT(ISNUMBER($E69)),NOT(ISNUMBER($F69)),NOT(ISNUMBER($G69)),NOT(ISNUMBER($H69)),$G69&lt;=0,$H69&lt;0),"Check formats",IF(OR($J69=Assumptions!$E$4,$J69=Assumptions!$E$7,$K69=Assumptions!$E$4,$K69=Assumptions!$E$7,$L69=Assumptions!$F$4),"Pending information","Complete"))))</f>
        <v/>
      </c>
      <c r="N69" s="19">
        <f>IF($A69="","",IF($M69&lt;&gt;"Complete","Pending information",IF(OR(COUNTIF($A$4:$A$103,$A69)&gt;1,IFERROR(VLOOKUP($D69,Assumptions!$I$4:$J$13,2,FALSE),"")&lt;&gt;$C69),"Human check",IF(OR($F69&lt;$E69,$F69-$E69&gt;Assumptions!$B$6,AND($O69&lt;&gt;Assumptions!$D$8,TODAY()-$E69&gt;Assumptions!$B$5),AND($P69&lt;&gt;Assumptions!$G$4,$Q69=""),AND($P69=Assumptions!$G$4,$Q69&lt;&gt;""),AND($O69=Assumptions!$D$8,$P69=Assumptions!$G$4),AND($O69&lt;&gt;Assumptions!$D$8,$P69&lt;&gt;Assumptions!$G$4)),"Human check",IF($O69=Assumptions!$D$8,"Closed record",IF(OR($J69&lt;&gt;Assumptions!$E$5,$K69&lt;&gt;Assumptions!$E$5,$L69&lt;&gt;Assumptions!$F$5,$I69="",$I69&lt;Assumptions!$B$4),"Human check",IF($I69&lt;Assumptions!$B$4+Assumptions!$B$7,"Near threshold","Ready for manager review")))))))</f>
        <v/>
      </c>
      <c r="O69" s="13" t="n"/>
      <c r="P69" s="13" t="n"/>
      <c r="Q69" s="14" t="n"/>
      <c r="R69" s="13" t="n"/>
    </row>
    <row r="70" ht="32" customHeight="1">
      <c r="A70" s="13" t="n"/>
      <c r="B70" s="13" t="n"/>
      <c r="C70" s="13" t="n"/>
      <c r="D70" s="13" t="n"/>
      <c r="E70" s="14" t="n"/>
      <c r="F70" s="14" t="n"/>
      <c r="G70" s="15" t="n"/>
      <c r="H70" s="15" t="n"/>
      <c r="I70" s="16">
        <f>IF($A70="","",IF(OR(NOT(ISNUMBER($G70)),NOT(ISNUMBER($H70)),$G70&lt;=0),"",IFERROR($H70/$G70,"")))</f>
        <v/>
      </c>
      <c r="J70" s="13" t="n"/>
      <c r="K70" s="13" t="n"/>
      <c r="L70" s="13" t="n"/>
      <c r="M70" s="17">
        <f>IF($A70="","",IF(OR($B70="",$C70="",$D70="",$E70="",$F70="",$G70="",$H70="",$J70="",$K70="",$L70="",$O70="",$P70=""),"Missing fields",IF(OR(NOT(ISNUMBER($E70)),NOT(ISNUMBER($F70)),NOT(ISNUMBER($G70)),NOT(ISNUMBER($H70)),$G70&lt;=0,$H70&lt;0),"Check formats",IF(OR($J70=Assumptions!$E$4,$J70=Assumptions!$E$7,$K70=Assumptions!$E$4,$K70=Assumptions!$E$7,$L70=Assumptions!$F$4),"Pending information","Complete"))))</f>
        <v/>
      </c>
      <c r="N70" s="17">
        <f>IF($A70="","",IF($M70&lt;&gt;"Complete","Pending information",IF(OR(COUNTIF($A$4:$A$103,$A70)&gt;1,IFERROR(VLOOKUP($D70,Assumptions!$I$4:$J$13,2,FALSE),"")&lt;&gt;$C70),"Human check",IF(OR($F70&lt;$E70,$F70-$E70&gt;Assumptions!$B$6,AND($O70&lt;&gt;Assumptions!$D$8,TODAY()-$E70&gt;Assumptions!$B$5),AND($P70&lt;&gt;Assumptions!$G$4,$Q70=""),AND($P70=Assumptions!$G$4,$Q70&lt;&gt;""),AND($O70=Assumptions!$D$8,$P70=Assumptions!$G$4),AND($O70&lt;&gt;Assumptions!$D$8,$P70&lt;&gt;Assumptions!$G$4)),"Human check",IF($O70=Assumptions!$D$8,"Closed record",IF(OR($J70&lt;&gt;Assumptions!$E$5,$K70&lt;&gt;Assumptions!$E$5,$L70&lt;&gt;Assumptions!$F$5,$I70="",$I70&lt;Assumptions!$B$4),"Human check",IF($I70&lt;Assumptions!$B$4+Assumptions!$B$7,"Near threshold","Ready for manager review")))))))</f>
        <v/>
      </c>
      <c r="O70" s="13" t="n"/>
      <c r="P70" s="13" t="n"/>
      <c r="Q70" s="14" t="n"/>
      <c r="R70" s="13" t="n"/>
    </row>
    <row r="71" ht="32" customHeight="1">
      <c r="A71" s="13" t="n"/>
      <c r="B71" s="13" t="n"/>
      <c r="C71" s="13" t="n"/>
      <c r="D71" s="13" t="n"/>
      <c r="E71" s="14" t="n"/>
      <c r="F71" s="14" t="n"/>
      <c r="G71" s="15" t="n"/>
      <c r="H71" s="15" t="n"/>
      <c r="I71" s="18">
        <f>IF($A71="","",IF(OR(NOT(ISNUMBER($G71)),NOT(ISNUMBER($H71)),$G71&lt;=0),"",IFERROR($H71/$G71,"")))</f>
        <v/>
      </c>
      <c r="J71" s="13" t="n"/>
      <c r="K71" s="13" t="n"/>
      <c r="L71" s="13" t="n"/>
      <c r="M71" s="19">
        <f>IF($A71="","",IF(OR($B71="",$C71="",$D71="",$E71="",$F71="",$G71="",$H71="",$J71="",$K71="",$L71="",$O71="",$P71=""),"Missing fields",IF(OR(NOT(ISNUMBER($E71)),NOT(ISNUMBER($F71)),NOT(ISNUMBER($G71)),NOT(ISNUMBER($H71)),$G71&lt;=0,$H71&lt;0),"Check formats",IF(OR($J71=Assumptions!$E$4,$J71=Assumptions!$E$7,$K71=Assumptions!$E$4,$K71=Assumptions!$E$7,$L71=Assumptions!$F$4),"Pending information","Complete"))))</f>
        <v/>
      </c>
      <c r="N71" s="19">
        <f>IF($A71="","",IF($M71&lt;&gt;"Complete","Pending information",IF(OR(COUNTIF($A$4:$A$103,$A71)&gt;1,IFERROR(VLOOKUP($D71,Assumptions!$I$4:$J$13,2,FALSE),"")&lt;&gt;$C71),"Human check",IF(OR($F71&lt;$E71,$F71-$E71&gt;Assumptions!$B$6,AND($O71&lt;&gt;Assumptions!$D$8,TODAY()-$E71&gt;Assumptions!$B$5),AND($P71&lt;&gt;Assumptions!$G$4,$Q71=""),AND($P71=Assumptions!$G$4,$Q71&lt;&gt;""),AND($O71=Assumptions!$D$8,$P71=Assumptions!$G$4),AND($O71&lt;&gt;Assumptions!$D$8,$P71&lt;&gt;Assumptions!$G$4)),"Human check",IF($O71=Assumptions!$D$8,"Closed record",IF(OR($J71&lt;&gt;Assumptions!$E$5,$K71&lt;&gt;Assumptions!$E$5,$L71&lt;&gt;Assumptions!$F$5,$I71="",$I71&lt;Assumptions!$B$4),"Human check",IF($I71&lt;Assumptions!$B$4+Assumptions!$B$7,"Near threshold","Ready for manager review")))))))</f>
        <v/>
      </c>
      <c r="O71" s="13" t="n"/>
      <c r="P71" s="13" t="n"/>
      <c r="Q71" s="14" t="n"/>
      <c r="R71" s="13" t="n"/>
    </row>
    <row r="72" ht="32" customHeight="1">
      <c r="A72" s="13" t="n"/>
      <c r="B72" s="13" t="n"/>
      <c r="C72" s="13" t="n"/>
      <c r="D72" s="13" t="n"/>
      <c r="E72" s="14" t="n"/>
      <c r="F72" s="14" t="n"/>
      <c r="G72" s="15" t="n"/>
      <c r="H72" s="15" t="n"/>
      <c r="I72" s="16">
        <f>IF($A72="","",IF(OR(NOT(ISNUMBER($G72)),NOT(ISNUMBER($H72)),$G72&lt;=0),"",IFERROR($H72/$G72,"")))</f>
        <v/>
      </c>
      <c r="J72" s="13" t="n"/>
      <c r="K72" s="13" t="n"/>
      <c r="L72" s="13" t="n"/>
      <c r="M72" s="17">
        <f>IF($A72="","",IF(OR($B72="",$C72="",$D72="",$E72="",$F72="",$G72="",$H72="",$J72="",$K72="",$L72="",$O72="",$P72=""),"Missing fields",IF(OR(NOT(ISNUMBER($E72)),NOT(ISNUMBER($F72)),NOT(ISNUMBER($G72)),NOT(ISNUMBER($H72)),$G72&lt;=0,$H72&lt;0),"Check formats",IF(OR($J72=Assumptions!$E$4,$J72=Assumptions!$E$7,$K72=Assumptions!$E$4,$K72=Assumptions!$E$7,$L72=Assumptions!$F$4),"Pending information","Complete"))))</f>
        <v/>
      </c>
      <c r="N72" s="17">
        <f>IF($A72="","",IF($M72&lt;&gt;"Complete","Pending information",IF(OR(COUNTIF($A$4:$A$103,$A72)&gt;1,IFERROR(VLOOKUP($D72,Assumptions!$I$4:$J$13,2,FALSE),"")&lt;&gt;$C72),"Human check",IF(OR($F72&lt;$E72,$F72-$E72&gt;Assumptions!$B$6,AND($O72&lt;&gt;Assumptions!$D$8,TODAY()-$E72&gt;Assumptions!$B$5),AND($P72&lt;&gt;Assumptions!$G$4,$Q72=""),AND($P72=Assumptions!$G$4,$Q72&lt;&gt;""),AND($O72=Assumptions!$D$8,$P72=Assumptions!$G$4),AND($O72&lt;&gt;Assumptions!$D$8,$P72&lt;&gt;Assumptions!$G$4)),"Human check",IF($O72=Assumptions!$D$8,"Closed record",IF(OR($J72&lt;&gt;Assumptions!$E$5,$K72&lt;&gt;Assumptions!$E$5,$L72&lt;&gt;Assumptions!$F$5,$I72="",$I72&lt;Assumptions!$B$4),"Human check",IF($I72&lt;Assumptions!$B$4+Assumptions!$B$7,"Near threshold","Ready for manager review")))))))</f>
        <v/>
      </c>
      <c r="O72" s="13" t="n"/>
      <c r="P72" s="13" t="n"/>
      <c r="Q72" s="14" t="n"/>
      <c r="R72" s="13" t="n"/>
    </row>
    <row r="73" ht="32" customHeight="1">
      <c r="A73" s="13" t="n"/>
      <c r="B73" s="13" t="n"/>
      <c r="C73" s="13" t="n"/>
      <c r="D73" s="13" t="n"/>
      <c r="E73" s="14" t="n"/>
      <c r="F73" s="14" t="n"/>
      <c r="G73" s="15" t="n"/>
      <c r="H73" s="15" t="n"/>
      <c r="I73" s="18">
        <f>IF($A73="","",IF(OR(NOT(ISNUMBER($G73)),NOT(ISNUMBER($H73)),$G73&lt;=0),"",IFERROR($H73/$G73,"")))</f>
        <v/>
      </c>
      <c r="J73" s="13" t="n"/>
      <c r="K73" s="13" t="n"/>
      <c r="L73" s="13" t="n"/>
      <c r="M73" s="19">
        <f>IF($A73="","",IF(OR($B73="",$C73="",$D73="",$E73="",$F73="",$G73="",$H73="",$J73="",$K73="",$L73="",$O73="",$P73=""),"Missing fields",IF(OR(NOT(ISNUMBER($E73)),NOT(ISNUMBER($F73)),NOT(ISNUMBER($G73)),NOT(ISNUMBER($H73)),$G73&lt;=0,$H73&lt;0),"Check formats",IF(OR($J73=Assumptions!$E$4,$J73=Assumptions!$E$7,$K73=Assumptions!$E$4,$K73=Assumptions!$E$7,$L73=Assumptions!$F$4),"Pending information","Complete"))))</f>
        <v/>
      </c>
      <c r="N73" s="19">
        <f>IF($A73="","",IF($M73&lt;&gt;"Complete","Pending information",IF(OR(COUNTIF($A$4:$A$103,$A73)&gt;1,IFERROR(VLOOKUP($D73,Assumptions!$I$4:$J$13,2,FALSE),"")&lt;&gt;$C73),"Human check",IF(OR($F73&lt;$E73,$F73-$E73&gt;Assumptions!$B$6,AND($O73&lt;&gt;Assumptions!$D$8,TODAY()-$E73&gt;Assumptions!$B$5),AND($P73&lt;&gt;Assumptions!$G$4,$Q73=""),AND($P73=Assumptions!$G$4,$Q73&lt;&gt;""),AND($O73=Assumptions!$D$8,$P73=Assumptions!$G$4),AND($O73&lt;&gt;Assumptions!$D$8,$P73&lt;&gt;Assumptions!$G$4)),"Human check",IF($O73=Assumptions!$D$8,"Closed record",IF(OR($J73&lt;&gt;Assumptions!$E$5,$K73&lt;&gt;Assumptions!$E$5,$L73&lt;&gt;Assumptions!$F$5,$I73="",$I73&lt;Assumptions!$B$4),"Human check",IF($I73&lt;Assumptions!$B$4+Assumptions!$B$7,"Near threshold","Ready for manager review")))))))</f>
        <v/>
      </c>
      <c r="O73" s="13" t="n"/>
      <c r="P73" s="13" t="n"/>
      <c r="Q73" s="14" t="n"/>
      <c r="R73" s="13" t="n"/>
    </row>
    <row r="74" ht="32" customHeight="1">
      <c r="A74" s="13" t="n"/>
      <c r="B74" s="13" t="n"/>
      <c r="C74" s="13" t="n"/>
      <c r="D74" s="13" t="n"/>
      <c r="E74" s="14" t="n"/>
      <c r="F74" s="14" t="n"/>
      <c r="G74" s="15" t="n"/>
      <c r="H74" s="15" t="n"/>
      <c r="I74" s="16">
        <f>IF($A74="","",IF(OR(NOT(ISNUMBER($G74)),NOT(ISNUMBER($H74)),$G74&lt;=0),"",IFERROR($H74/$G74,"")))</f>
        <v/>
      </c>
      <c r="J74" s="13" t="n"/>
      <c r="K74" s="13" t="n"/>
      <c r="L74" s="13" t="n"/>
      <c r="M74" s="17">
        <f>IF($A74="","",IF(OR($B74="",$C74="",$D74="",$E74="",$F74="",$G74="",$H74="",$J74="",$K74="",$L74="",$O74="",$P74=""),"Missing fields",IF(OR(NOT(ISNUMBER($E74)),NOT(ISNUMBER($F74)),NOT(ISNUMBER($G74)),NOT(ISNUMBER($H74)),$G74&lt;=0,$H74&lt;0),"Check formats",IF(OR($J74=Assumptions!$E$4,$J74=Assumptions!$E$7,$K74=Assumptions!$E$4,$K74=Assumptions!$E$7,$L74=Assumptions!$F$4),"Pending information","Complete"))))</f>
        <v/>
      </c>
      <c r="N74" s="17">
        <f>IF($A74="","",IF($M74&lt;&gt;"Complete","Pending information",IF(OR(COUNTIF($A$4:$A$103,$A74)&gt;1,IFERROR(VLOOKUP($D74,Assumptions!$I$4:$J$13,2,FALSE),"")&lt;&gt;$C74),"Human check",IF(OR($F74&lt;$E74,$F74-$E74&gt;Assumptions!$B$6,AND($O74&lt;&gt;Assumptions!$D$8,TODAY()-$E74&gt;Assumptions!$B$5),AND($P74&lt;&gt;Assumptions!$G$4,$Q74=""),AND($P74=Assumptions!$G$4,$Q74&lt;&gt;""),AND($O74=Assumptions!$D$8,$P74=Assumptions!$G$4),AND($O74&lt;&gt;Assumptions!$D$8,$P74&lt;&gt;Assumptions!$G$4)),"Human check",IF($O74=Assumptions!$D$8,"Closed record",IF(OR($J74&lt;&gt;Assumptions!$E$5,$K74&lt;&gt;Assumptions!$E$5,$L74&lt;&gt;Assumptions!$F$5,$I74="",$I74&lt;Assumptions!$B$4),"Human check",IF($I74&lt;Assumptions!$B$4+Assumptions!$B$7,"Near threshold","Ready for manager review")))))))</f>
        <v/>
      </c>
      <c r="O74" s="13" t="n"/>
      <c r="P74" s="13" t="n"/>
      <c r="Q74" s="14" t="n"/>
      <c r="R74" s="13" t="n"/>
    </row>
    <row r="75" ht="32" customHeight="1">
      <c r="A75" s="13" t="n"/>
      <c r="B75" s="13" t="n"/>
      <c r="C75" s="13" t="n"/>
      <c r="D75" s="13" t="n"/>
      <c r="E75" s="14" t="n"/>
      <c r="F75" s="14" t="n"/>
      <c r="G75" s="15" t="n"/>
      <c r="H75" s="15" t="n"/>
      <c r="I75" s="18">
        <f>IF($A75="","",IF(OR(NOT(ISNUMBER($G75)),NOT(ISNUMBER($H75)),$G75&lt;=0),"",IFERROR($H75/$G75,"")))</f>
        <v/>
      </c>
      <c r="J75" s="13" t="n"/>
      <c r="K75" s="13" t="n"/>
      <c r="L75" s="13" t="n"/>
      <c r="M75" s="19">
        <f>IF($A75="","",IF(OR($B75="",$C75="",$D75="",$E75="",$F75="",$G75="",$H75="",$J75="",$K75="",$L75="",$O75="",$P75=""),"Missing fields",IF(OR(NOT(ISNUMBER($E75)),NOT(ISNUMBER($F75)),NOT(ISNUMBER($G75)),NOT(ISNUMBER($H75)),$G75&lt;=0,$H75&lt;0),"Check formats",IF(OR($J75=Assumptions!$E$4,$J75=Assumptions!$E$7,$K75=Assumptions!$E$4,$K75=Assumptions!$E$7,$L75=Assumptions!$F$4),"Pending information","Complete"))))</f>
        <v/>
      </c>
      <c r="N75" s="19">
        <f>IF($A75="","",IF($M75&lt;&gt;"Complete","Pending information",IF(OR(COUNTIF($A$4:$A$103,$A75)&gt;1,IFERROR(VLOOKUP($D75,Assumptions!$I$4:$J$13,2,FALSE),"")&lt;&gt;$C75),"Human check",IF(OR($F75&lt;$E75,$F75-$E75&gt;Assumptions!$B$6,AND($O75&lt;&gt;Assumptions!$D$8,TODAY()-$E75&gt;Assumptions!$B$5),AND($P75&lt;&gt;Assumptions!$G$4,$Q75=""),AND($P75=Assumptions!$G$4,$Q75&lt;&gt;""),AND($O75=Assumptions!$D$8,$P75=Assumptions!$G$4),AND($O75&lt;&gt;Assumptions!$D$8,$P75&lt;&gt;Assumptions!$G$4)),"Human check",IF($O75=Assumptions!$D$8,"Closed record",IF(OR($J75&lt;&gt;Assumptions!$E$5,$K75&lt;&gt;Assumptions!$E$5,$L75&lt;&gt;Assumptions!$F$5,$I75="",$I75&lt;Assumptions!$B$4),"Human check",IF($I75&lt;Assumptions!$B$4+Assumptions!$B$7,"Near threshold","Ready for manager review")))))))</f>
        <v/>
      </c>
      <c r="O75" s="13" t="n"/>
      <c r="P75" s="13" t="n"/>
      <c r="Q75" s="14" t="n"/>
      <c r="R75" s="13" t="n"/>
    </row>
    <row r="76" ht="32" customHeight="1">
      <c r="A76" s="13" t="n"/>
      <c r="B76" s="13" t="n"/>
      <c r="C76" s="13" t="n"/>
      <c r="D76" s="13" t="n"/>
      <c r="E76" s="14" t="n"/>
      <c r="F76" s="14" t="n"/>
      <c r="G76" s="15" t="n"/>
      <c r="H76" s="15" t="n"/>
      <c r="I76" s="16">
        <f>IF($A76="","",IF(OR(NOT(ISNUMBER($G76)),NOT(ISNUMBER($H76)),$G76&lt;=0),"",IFERROR($H76/$G76,"")))</f>
        <v/>
      </c>
      <c r="J76" s="13" t="n"/>
      <c r="K76" s="13" t="n"/>
      <c r="L76" s="13" t="n"/>
      <c r="M76" s="17">
        <f>IF($A76="","",IF(OR($B76="",$C76="",$D76="",$E76="",$F76="",$G76="",$H76="",$J76="",$K76="",$L76="",$O76="",$P76=""),"Missing fields",IF(OR(NOT(ISNUMBER($E76)),NOT(ISNUMBER($F76)),NOT(ISNUMBER($G76)),NOT(ISNUMBER($H76)),$G76&lt;=0,$H76&lt;0),"Check formats",IF(OR($J76=Assumptions!$E$4,$J76=Assumptions!$E$7,$K76=Assumptions!$E$4,$K76=Assumptions!$E$7,$L76=Assumptions!$F$4),"Pending information","Complete"))))</f>
        <v/>
      </c>
      <c r="N76" s="17">
        <f>IF($A76="","",IF($M76&lt;&gt;"Complete","Pending information",IF(OR(COUNTIF($A$4:$A$103,$A76)&gt;1,IFERROR(VLOOKUP($D76,Assumptions!$I$4:$J$13,2,FALSE),"")&lt;&gt;$C76),"Human check",IF(OR($F76&lt;$E76,$F76-$E76&gt;Assumptions!$B$6,AND($O76&lt;&gt;Assumptions!$D$8,TODAY()-$E76&gt;Assumptions!$B$5),AND($P76&lt;&gt;Assumptions!$G$4,$Q76=""),AND($P76=Assumptions!$G$4,$Q76&lt;&gt;""),AND($O76=Assumptions!$D$8,$P76=Assumptions!$G$4),AND($O76&lt;&gt;Assumptions!$D$8,$P76&lt;&gt;Assumptions!$G$4)),"Human check",IF($O76=Assumptions!$D$8,"Closed record",IF(OR($J76&lt;&gt;Assumptions!$E$5,$K76&lt;&gt;Assumptions!$E$5,$L76&lt;&gt;Assumptions!$F$5,$I76="",$I76&lt;Assumptions!$B$4),"Human check",IF($I76&lt;Assumptions!$B$4+Assumptions!$B$7,"Near threshold","Ready for manager review")))))))</f>
        <v/>
      </c>
      <c r="O76" s="13" t="n"/>
      <c r="P76" s="13" t="n"/>
      <c r="Q76" s="14" t="n"/>
      <c r="R76" s="13" t="n"/>
    </row>
    <row r="77" ht="32" customHeight="1">
      <c r="A77" s="13" t="n"/>
      <c r="B77" s="13" t="n"/>
      <c r="C77" s="13" t="n"/>
      <c r="D77" s="13" t="n"/>
      <c r="E77" s="14" t="n"/>
      <c r="F77" s="14" t="n"/>
      <c r="G77" s="15" t="n"/>
      <c r="H77" s="15" t="n"/>
      <c r="I77" s="18">
        <f>IF($A77="","",IF(OR(NOT(ISNUMBER($G77)),NOT(ISNUMBER($H77)),$G77&lt;=0),"",IFERROR($H77/$G77,"")))</f>
        <v/>
      </c>
      <c r="J77" s="13" t="n"/>
      <c r="K77" s="13" t="n"/>
      <c r="L77" s="13" t="n"/>
      <c r="M77" s="19">
        <f>IF($A77="","",IF(OR($B77="",$C77="",$D77="",$E77="",$F77="",$G77="",$H77="",$J77="",$K77="",$L77="",$O77="",$P77=""),"Missing fields",IF(OR(NOT(ISNUMBER($E77)),NOT(ISNUMBER($F77)),NOT(ISNUMBER($G77)),NOT(ISNUMBER($H77)),$G77&lt;=0,$H77&lt;0),"Check formats",IF(OR($J77=Assumptions!$E$4,$J77=Assumptions!$E$7,$K77=Assumptions!$E$4,$K77=Assumptions!$E$7,$L77=Assumptions!$F$4),"Pending information","Complete"))))</f>
        <v/>
      </c>
      <c r="N77" s="19">
        <f>IF($A77="","",IF($M77&lt;&gt;"Complete","Pending information",IF(OR(COUNTIF($A$4:$A$103,$A77)&gt;1,IFERROR(VLOOKUP($D77,Assumptions!$I$4:$J$13,2,FALSE),"")&lt;&gt;$C77),"Human check",IF(OR($F77&lt;$E77,$F77-$E77&gt;Assumptions!$B$6,AND($O77&lt;&gt;Assumptions!$D$8,TODAY()-$E77&gt;Assumptions!$B$5),AND($P77&lt;&gt;Assumptions!$G$4,$Q77=""),AND($P77=Assumptions!$G$4,$Q77&lt;&gt;""),AND($O77=Assumptions!$D$8,$P77=Assumptions!$G$4),AND($O77&lt;&gt;Assumptions!$D$8,$P77&lt;&gt;Assumptions!$G$4)),"Human check",IF($O77=Assumptions!$D$8,"Closed record",IF(OR($J77&lt;&gt;Assumptions!$E$5,$K77&lt;&gt;Assumptions!$E$5,$L77&lt;&gt;Assumptions!$F$5,$I77="",$I77&lt;Assumptions!$B$4),"Human check",IF($I77&lt;Assumptions!$B$4+Assumptions!$B$7,"Near threshold","Ready for manager review")))))))</f>
        <v/>
      </c>
      <c r="O77" s="13" t="n"/>
      <c r="P77" s="13" t="n"/>
      <c r="Q77" s="14" t="n"/>
      <c r="R77" s="13" t="n"/>
    </row>
    <row r="78" ht="32" customHeight="1">
      <c r="A78" s="13" t="n"/>
      <c r="B78" s="13" t="n"/>
      <c r="C78" s="13" t="n"/>
      <c r="D78" s="13" t="n"/>
      <c r="E78" s="14" t="n"/>
      <c r="F78" s="14" t="n"/>
      <c r="G78" s="15" t="n"/>
      <c r="H78" s="15" t="n"/>
      <c r="I78" s="16">
        <f>IF($A78="","",IF(OR(NOT(ISNUMBER($G78)),NOT(ISNUMBER($H78)),$G78&lt;=0),"",IFERROR($H78/$G78,"")))</f>
        <v/>
      </c>
      <c r="J78" s="13" t="n"/>
      <c r="K78" s="13" t="n"/>
      <c r="L78" s="13" t="n"/>
      <c r="M78" s="17">
        <f>IF($A78="","",IF(OR($B78="",$C78="",$D78="",$E78="",$F78="",$G78="",$H78="",$J78="",$K78="",$L78="",$O78="",$P78=""),"Missing fields",IF(OR(NOT(ISNUMBER($E78)),NOT(ISNUMBER($F78)),NOT(ISNUMBER($G78)),NOT(ISNUMBER($H78)),$G78&lt;=0,$H78&lt;0),"Check formats",IF(OR($J78=Assumptions!$E$4,$J78=Assumptions!$E$7,$K78=Assumptions!$E$4,$K78=Assumptions!$E$7,$L78=Assumptions!$F$4),"Pending information","Complete"))))</f>
        <v/>
      </c>
      <c r="N78" s="17">
        <f>IF($A78="","",IF($M78&lt;&gt;"Complete","Pending information",IF(OR(COUNTIF($A$4:$A$103,$A78)&gt;1,IFERROR(VLOOKUP($D78,Assumptions!$I$4:$J$13,2,FALSE),"")&lt;&gt;$C78),"Human check",IF(OR($F78&lt;$E78,$F78-$E78&gt;Assumptions!$B$6,AND($O78&lt;&gt;Assumptions!$D$8,TODAY()-$E78&gt;Assumptions!$B$5),AND($P78&lt;&gt;Assumptions!$G$4,$Q78=""),AND($P78=Assumptions!$G$4,$Q78&lt;&gt;""),AND($O78=Assumptions!$D$8,$P78=Assumptions!$G$4),AND($O78&lt;&gt;Assumptions!$D$8,$P78&lt;&gt;Assumptions!$G$4)),"Human check",IF($O78=Assumptions!$D$8,"Closed record",IF(OR($J78&lt;&gt;Assumptions!$E$5,$K78&lt;&gt;Assumptions!$E$5,$L78&lt;&gt;Assumptions!$F$5,$I78="",$I78&lt;Assumptions!$B$4),"Human check",IF($I78&lt;Assumptions!$B$4+Assumptions!$B$7,"Near threshold","Ready for manager review")))))))</f>
        <v/>
      </c>
      <c r="O78" s="13" t="n"/>
      <c r="P78" s="13" t="n"/>
      <c r="Q78" s="14" t="n"/>
      <c r="R78" s="13" t="n"/>
    </row>
    <row r="79" ht="32" customHeight="1">
      <c r="A79" s="13" t="n"/>
      <c r="B79" s="13" t="n"/>
      <c r="C79" s="13" t="n"/>
      <c r="D79" s="13" t="n"/>
      <c r="E79" s="14" t="n"/>
      <c r="F79" s="14" t="n"/>
      <c r="G79" s="15" t="n"/>
      <c r="H79" s="15" t="n"/>
      <c r="I79" s="18">
        <f>IF($A79="","",IF(OR(NOT(ISNUMBER($G79)),NOT(ISNUMBER($H79)),$G79&lt;=0),"",IFERROR($H79/$G79,"")))</f>
        <v/>
      </c>
      <c r="J79" s="13" t="n"/>
      <c r="K79" s="13" t="n"/>
      <c r="L79" s="13" t="n"/>
      <c r="M79" s="19">
        <f>IF($A79="","",IF(OR($B79="",$C79="",$D79="",$E79="",$F79="",$G79="",$H79="",$J79="",$K79="",$L79="",$O79="",$P79=""),"Missing fields",IF(OR(NOT(ISNUMBER($E79)),NOT(ISNUMBER($F79)),NOT(ISNUMBER($G79)),NOT(ISNUMBER($H79)),$G79&lt;=0,$H79&lt;0),"Check formats",IF(OR($J79=Assumptions!$E$4,$J79=Assumptions!$E$7,$K79=Assumptions!$E$4,$K79=Assumptions!$E$7,$L79=Assumptions!$F$4),"Pending information","Complete"))))</f>
        <v/>
      </c>
      <c r="N79" s="19">
        <f>IF($A79="","",IF($M79&lt;&gt;"Complete","Pending information",IF(OR(COUNTIF($A$4:$A$103,$A79)&gt;1,IFERROR(VLOOKUP($D79,Assumptions!$I$4:$J$13,2,FALSE),"")&lt;&gt;$C79),"Human check",IF(OR($F79&lt;$E79,$F79-$E79&gt;Assumptions!$B$6,AND($O79&lt;&gt;Assumptions!$D$8,TODAY()-$E79&gt;Assumptions!$B$5),AND($P79&lt;&gt;Assumptions!$G$4,$Q79=""),AND($P79=Assumptions!$G$4,$Q79&lt;&gt;""),AND($O79=Assumptions!$D$8,$P79=Assumptions!$G$4),AND($O79&lt;&gt;Assumptions!$D$8,$P79&lt;&gt;Assumptions!$G$4)),"Human check",IF($O79=Assumptions!$D$8,"Closed record",IF(OR($J79&lt;&gt;Assumptions!$E$5,$K79&lt;&gt;Assumptions!$E$5,$L79&lt;&gt;Assumptions!$F$5,$I79="",$I79&lt;Assumptions!$B$4),"Human check",IF($I79&lt;Assumptions!$B$4+Assumptions!$B$7,"Near threshold","Ready for manager review")))))))</f>
        <v/>
      </c>
      <c r="O79" s="13" t="n"/>
      <c r="P79" s="13" t="n"/>
      <c r="Q79" s="14" t="n"/>
      <c r="R79" s="13" t="n"/>
    </row>
    <row r="80" ht="32" customHeight="1">
      <c r="A80" s="13" t="n"/>
      <c r="B80" s="13" t="n"/>
      <c r="C80" s="13" t="n"/>
      <c r="D80" s="13" t="n"/>
      <c r="E80" s="14" t="n"/>
      <c r="F80" s="14" t="n"/>
      <c r="G80" s="15" t="n"/>
      <c r="H80" s="15" t="n"/>
      <c r="I80" s="16">
        <f>IF($A80="","",IF(OR(NOT(ISNUMBER($G80)),NOT(ISNUMBER($H80)),$G80&lt;=0),"",IFERROR($H80/$G80,"")))</f>
        <v/>
      </c>
      <c r="J80" s="13" t="n"/>
      <c r="K80" s="13" t="n"/>
      <c r="L80" s="13" t="n"/>
      <c r="M80" s="17">
        <f>IF($A80="","",IF(OR($B80="",$C80="",$D80="",$E80="",$F80="",$G80="",$H80="",$J80="",$K80="",$L80="",$O80="",$P80=""),"Missing fields",IF(OR(NOT(ISNUMBER($E80)),NOT(ISNUMBER($F80)),NOT(ISNUMBER($G80)),NOT(ISNUMBER($H80)),$G80&lt;=0,$H80&lt;0),"Check formats",IF(OR($J80=Assumptions!$E$4,$J80=Assumptions!$E$7,$K80=Assumptions!$E$4,$K80=Assumptions!$E$7,$L80=Assumptions!$F$4),"Pending information","Complete"))))</f>
        <v/>
      </c>
      <c r="N80" s="17">
        <f>IF($A80="","",IF($M80&lt;&gt;"Complete","Pending information",IF(OR(COUNTIF($A$4:$A$103,$A80)&gt;1,IFERROR(VLOOKUP($D80,Assumptions!$I$4:$J$13,2,FALSE),"")&lt;&gt;$C80),"Human check",IF(OR($F80&lt;$E80,$F80-$E80&gt;Assumptions!$B$6,AND($O80&lt;&gt;Assumptions!$D$8,TODAY()-$E80&gt;Assumptions!$B$5),AND($P80&lt;&gt;Assumptions!$G$4,$Q80=""),AND($P80=Assumptions!$G$4,$Q80&lt;&gt;""),AND($O80=Assumptions!$D$8,$P80=Assumptions!$G$4),AND($O80&lt;&gt;Assumptions!$D$8,$P80&lt;&gt;Assumptions!$G$4)),"Human check",IF($O80=Assumptions!$D$8,"Closed record",IF(OR($J80&lt;&gt;Assumptions!$E$5,$K80&lt;&gt;Assumptions!$E$5,$L80&lt;&gt;Assumptions!$F$5,$I80="",$I80&lt;Assumptions!$B$4),"Human check",IF($I80&lt;Assumptions!$B$4+Assumptions!$B$7,"Near threshold","Ready for manager review")))))))</f>
        <v/>
      </c>
      <c r="O80" s="13" t="n"/>
      <c r="P80" s="13" t="n"/>
      <c r="Q80" s="14" t="n"/>
      <c r="R80" s="13" t="n"/>
    </row>
    <row r="81" ht="32" customHeight="1">
      <c r="A81" s="13" t="n"/>
      <c r="B81" s="13" t="n"/>
      <c r="C81" s="13" t="n"/>
      <c r="D81" s="13" t="n"/>
      <c r="E81" s="14" t="n"/>
      <c r="F81" s="14" t="n"/>
      <c r="G81" s="15" t="n"/>
      <c r="H81" s="15" t="n"/>
      <c r="I81" s="18">
        <f>IF($A81="","",IF(OR(NOT(ISNUMBER($G81)),NOT(ISNUMBER($H81)),$G81&lt;=0),"",IFERROR($H81/$G81,"")))</f>
        <v/>
      </c>
      <c r="J81" s="13" t="n"/>
      <c r="K81" s="13" t="n"/>
      <c r="L81" s="13" t="n"/>
      <c r="M81" s="19">
        <f>IF($A81="","",IF(OR($B81="",$C81="",$D81="",$E81="",$F81="",$G81="",$H81="",$J81="",$K81="",$L81="",$O81="",$P81=""),"Missing fields",IF(OR(NOT(ISNUMBER($E81)),NOT(ISNUMBER($F81)),NOT(ISNUMBER($G81)),NOT(ISNUMBER($H81)),$G81&lt;=0,$H81&lt;0),"Check formats",IF(OR($J81=Assumptions!$E$4,$J81=Assumptions!$E$7,$K81=Assumptions!$E$4,$K81=Assumptions!$E$7,$L81=Assumptions!$F$4),"Pending information","Complete"))))</f>
        <v/>
      </c>
      <c r="N81" s="19">
        <f>IF($A81="","",IF($M81&lt;&gt;"Complete","Pending information",IF(OR(COUNTIF($A$4:$A$103,$A81)&gt;1,IFERROR(VLOOKUP($D81,Assumptions!$I$4:$J$13,2,FALSE),"")&lt;&gt;$C81),"Human check",IF(OR($F81&lt;$E81,$F81-$E81&gt;Assumptions!$B$6,AND($O81&lt;&gt;Assumptions!$D$8,TODAY()-$E81&gt;Assumptions!$B$5),AND($P81&lt;&gt;Assumptions!$G$4,$Q81=""),AND($P81=Assumptions!$G$4,$Q81&lt;&gt;""),AND($O81=Assumptions!$D$8,$P81=Assumptions!$G$4),AND($O81&lt;&gt;Assumptions!$D$8,$P81&lt;&gt;Assumptions!$G$4)),"Human check",IF($O81=Assumptions!$D$8,"Closed record",IF(OR($J81&lt;&gt;Assumptions!$E$5,$K81&lt;&gt;Assumptions!$E$5,$L81&lt;&gt;Assumptions!$F$5,$I81="",$I81&lt;Assumptions!$B$4),"Human check",IF($I81&lt;Assumptions!$B$4+Assumptions!$B$7,"Near threshold","Ready for manager review")))))))</f>
        <v/>
      </c>
      <c r="O81" s="13" t="n"/>
      <c r="P81" s="13" t="n"/>
      <c r="Q81" s="14" t="n"/>
      <c r="R81" s="13" t="n"/>
    </row>
    <row r="82" ht="32" customHeight="1">
      <c r="A82" s="13" t="n"/>
      <c r="B82" s="13" t="n"/>
      <c r="C82" s="13" t="n"/>
      <c r="D82" s="13" t="n"/>
      <c r="E82" s="14" t="n"/>
      <c r="F82" s="14" t="n"/>
      <c r="G82" s="15" t="n"/>
      <c r="H82" s="15" t="n"/>
      <c r="I82" s="16">
        <f>IF($A82="","",IF(OR(NOT(ISNUMBER($G82)),NOT(ISNUMBER($H82)),$G82&lt;=0),"",IFERROR($H82/$G82,"")))</f>
        <v/>
      </c>
      <c r="J82" s="13" t="n"/>
      <c r="K82" s="13" t="n"/>
      <c r="L82" s="13" t="n"/>
      <c r="M82" s="17">
        <f>IF($A82="","",IF(OR($B82="",$C82="",$D82="",$E82="",$F82="",$G82="",$H82="",$J82="",$K82="",$L82="",$O82="",$P82=""),"Missing fields",IF(OR(NOT(ISNUMBER($E82)),NOT(ISNUMBER($F82)),NOT(ISNUMBER($G82)),NOT(ISNUMBER($H82)),$G82&lt;=0,$H82&lt;0),"Check formats",IF(OR($J82=Assumptions!$E$4,$J82=Assumptions!$E$7,$K82=Assumptions!$E$4,$K82=Assumptions!$E$7,$L82=Assumptions!$F$4),"Pending information","Complete"))))</f>
        <v/>
      </c>
      <c r="N82" s="17">
        <f>IF($A82="","",IF($M82&lt;&gt;"Complete","Pending information",IF(OR(COUNTIF($A$4:$A$103,$A82)&gt;1,IFERROR(VLOOKUP($D82,Assumptions!$I$4:$J$13,2,FALSE),"")&lt;&gt;$C82),"Human check",IF(OR($F82&lt;$E82,$F82-$E82&gt;Assumptions!$B$6,AND($O82&lt;&gt;Assumptions!$D$8,TODAY()-$E82&gt;Assumptions!$B$5),AND($P82&lt;&gt;Assumptions!$G$4,$Q82=""),AND($P82=Assumptions!$G$4,$Q82&lt;&gt;""),AND($O82=Assumptions!$D$8,$P82=Assumptions!$G$4),AND($O82&lt;&gt;Assumptions!$D$8,$P82&lt;&gt;Assumptions!$G$4)),"Human check",IF($O82=Assumptions!$D$8,"Closed record",IF(OR($J82&lt;&gt;Assumptions!$E$5,$K82&lt;&gt;Assumptions!$E$5,$L82&lt;&gt;Assumptions!$F$5,$I82="",$I82&lt;Assumptions!$B$4),"Human check",IF($I82&lt;Assumptions!$B$4+Assumptions!$B$7,"Near threshold","Ready for manager review")))))))</f>
        <v/>
      </c>
      <c r="O82" s="13" t="n"/>
      <c r="P82" s="13" t="n"/>
      <c r="Q82" s="14" t="n"/>
      <c r="R82" s="13" t="n"/>
    </row>
    <row r="83" ht="32" customHeight="1">
      <c r="A83" s="13" t="n"/>
      <c r="B83" s="13" t="n"/>
      <c r="C83" s="13" t="n"/>
      <c r="D83" s="13" t="n"/>
      <c r="E83" s="14" t="n"/>
      <c r="F83" s="14" t="n"/>
      <c r="G83" s="15" t="n"/>
      <c r="H83" s="15" t="n"/>
      <c r="I83" s="18">
        <f>IF($A83="","",IF(OR(NOT(ISNUMBER($G83)),NOT(ISNUMBER($H83)),$G83&lt;=0),"",IFERROR($H83/$G83,"")))</f>
        <v/>
      </c>
      <c r="J83" s="13" t="n"/>
      <c r="K83" s="13" t="n"/>
      <c r="L83" s="13" t="n"/>
      <c r="M83" s="19">
        <f>IF($A83="","",IF(OR($B83="",$C83="",$D83="",$E83="",$F83="",$G83="",$H83="",$J83="",$K83="",$L83="",$O83="",$P83=""),"Missing fields",IF(OR(NOT(ISNUMBER($E83)),NOT(ISNUMBER($F83)),NOT(ISNUMBER($G83)),NOT(ISNUMBER($H83)),$G83&lt;=0,$H83&lt;0),"Check formats",IF(OR($J83=Assumptions!$E$4,$J83=Assumptions!$E$7,$K83=Assumptions!$E$4,$K83=Assumptions!$E$7,$L83=Assumptions!$F$4),"Pending information","Complete"))))</f>
        <v/>
      </c>
      <c r="N83" s="19">
        <f>IF($A83="","",IF($M83&lt;&gt;"Complete","Pending information",IF(OR(COUNTIF($A$4:$A$103,$A83)&gt;1,IFERROR(VLOOKUP($D83,Assumptions!$I$4:$J$13,2,FALSE),"")&lt;&gt;$C83),"Human check",IF(OR($F83&lt;$E83,$F83-$E83&gt;Assumptions!$B$6,AND($O83&lt;&gt;Assumptions!$D$8,TODAY()-$E83&gt;Assumptions!$B$5),AND($P83&lt;&gt;Assumptions!$G$4,$Q83=""),AND($P83=Assumptions!$G$4,$Q83&lt;&gt;""),AND($O83=Assumptions!$D$8,$P83=Assumptions!$G$4),AND($O83&lt;&gt;Assumptions!$D$8,$P83&lt;&gt;Assumptions!$G$4)),"Human check",IF($O83=Assumptions!$D$8,"Closed record",IF(OR($J83&lt;&gt;Assumptions!$E$5,$K83&lt;&gt;Assumptions!$E$5,$L83&lt;&gt;Assumptions!$F$5,$I83="",$I83&lt;Assumptions!$B$4),"Human check",IF($I83&lt;Assumptions!$B$4+Assumptions!$B$7,"Near threshold","Ready for manager review")))))))</f>
        <v/>
      </c>
      <c r="O83" s="13" t="n"/>
      <c r="P83" s="13" t="n"/>
      <c r="Q83" s="14" t="n"/>
      <c r="R83" s="13" t="n"/>
    </row>
    <row r="84" ht="32" customHeight="1">
      <c r="A84" s="13" t="n"/>
      <c r="B84" s="13" t="n"/>
      <c r="C84" s="13" t="n"/>
      <c r="D84" s="13" t="n"/>
      <c r="E84" s="14" t="n"/>
      <c r="F84" s="14" t="n"/>
      <c r="G84" s="15" t="n"/>
      <c r="H84" s="15" t="n"/>
      <c r="I84" s="16">
        <f>IF($A84="","",IF(OR(NOT(ISNUMBER($G84)),NOT(ISNUMBER($H84)),$G84&lt;=0),"",IFERROR($H84/$G84,"")))</f>
        <v/>
      </c>
      <c r="J84" s="13" t="n"/>
      <c r="K84" s="13" t="n"/>
      <c r="L84" s="13" t="n"/>
      <c r="M84" s="17">
        <f>IF($A84="","",IF(OR($B84="",$C84="",$D84="",$E84="",$F84="",$G84="",$H84="",$J84="",$K84="",$L84="",$O84="",$P84=""),"Missing fields",IF(OR(NOT(ISNUMBER($E84)),NOT(ISNUMBER($F84)),NOT(ISNUMBER($G84)),NOT(ISNUMBER($H84)),$G84&lt;=0,$H84&lt;0),"Check formats",IF(OR($J84=Assumptions!$E$4,$J84=Assumptions!$E$7,$K84=Assumptions!$E$4,$K84=Assumptions!$E$7,$L84=Assumptions!$F$4),"Pending information","Complete"))))</f>
        <v/>
      </c>
      <c r="N84" s="17">
        <f>IF($A84="","",IF($M84&lt;&gt;"Complete","Pending information",IF(OR(COUNTIF($A$4:$A$103,$A84)&gt;1,IFERROR(VLOOKUP($D84,Assumptions!$I$4:$J$13,2,FALSE),"")&lt;&gt;$C84),"Human check",IF(OR($F84&lt;$E84,$F84-$E84&gt;Assumptions!$B$6,AND($O84&lt;&gt;Assumptions!$D$8,TODAY()-$E84&gt;Assumptions!$B$5),AND($P84&lt;&gt;Assumptions!$G$4,$Q84=""),AND($P84=Assumptions!$G$4,$Q84&lt;&gt;""),AND($O84=Assumptions!$D$8,$P84=Assumptions!$G$4),AND($O84&lt;&gt;Assumptions!$D$8,$P84&lt;&gt;Assumptions!$G$4)),"Human check",IF($O84=Assumptions!$D$8,"Closed record",IF(OR($J84&lt;&gt;Assumptions!$E$5,$K84&lt;&gt;Assumptions!$E$5,$L84&lt;&gt;Assumptions!$F$5,$I84="",$I84&lt;Assumptions!$B$4),"Human check",IF($I84&lt;Assumptions!$B$4+Assumptions!$B$7,"Near threshold","Ready for manager review")))))))</f>
        <v/>
      </c>
      <c r="O84" s="13" t="n"/>
      <c r="P84" s="13" t="n"/>
      <c r="Q84" s="14" t="n"/>
      <c r="R84" s="13" t="n"/>
    </row>
    <row r="85" ht="32" customHeight="1">
      <c r="A85" s="13" t="n"/>
      <c r="B85" s="13" t="n"/>
      <c r="C85" s="13" t="n"/>
      <c r="D85" s="13" t="n"/>
      <c r="E85" s="14" t="n"/>
      <c r="F85" s="14" t="n"/>
      <c r="G85" s="15" t="n"/>
      <c r="H85" s="15" t="n"/>
      <c r="I85" s="18">
        <f>IF($A85="","",IF(OR(NOT(ISNUMBER($G85)),NOT(ISNUMBER($H85)),$G85&lt;=0),"",IFERROR($H85/$G85,"")))</f>
        <v/>
      </c>
      <c r="J85" s="13" t="n"/>
      <c r="K85" s="13" t="n"/>
      <c r="L85" s="13" t="n"/>
      <c r="M85" s="19">
        <f>IF($A85="","",IF(OR($B85="",$C85="",$D85="",$E85="",$F85="",$G85="",$H85="",$J85="",$K85="",$L85="",$O85="",$P85=""),"Missing fields",IF(OR(NOT(ISNUMBER($E85)),NOT(ISNUMBER($F85)),NOT(ISNUMBER($G85)),NOT(ISNUMBER($H85)),$G85&lt;=0,$H85&lt;0),"Check formats",IF(OR($J85=Assumptions!$E$4,$J85=Assumptions!$E$7,$K85=Assumptions!$E$4,$K85=Assumptions!$E$7,$L85=Assumptions!$F$4),"Pending information","Complete"))))</f>
        <v/>
      </c>
      <c r="N85" s="19">
        <f>IF($A85="","",IF($M85&lt;&gt;"Complete","Pending information",IF(OR(COUNTIF($A$4:$A$103,$A85)&gt;1,IFERROR(VLOOKUP($D85,Assumptions!$I$4:$J$13,2,FALSE),"")&lt;&gt;$C85),"Human check",IF(OR($F85&lt;$E85,$F85-$E85&gt;Assumptions!$B$6,AND($O85&lt;&gt;Assumptions!$D$8,TODAY()-$E85&gt;Assumptions!$B$5),AND($P85&lt;&gt;Assumptions!$G$4,$Q85=""),AND($P85=Assumptions!$G$4,$Q85&lt;&gt;""),AND($O85=Assumptions!$D$8,$P85=Assumptions!$G$4),AND($O85&lt;&gt;Assumptions!$D$8,$P85&lt;&gt;Assumptions!$G$4)),"Human check",IF($O85=Assumptions!$D$8,"Closed record",IF(OR($J85&lt;&gt;Assumptions!$E$5,$K85&lt;&gt;Assumptions!$E$5,$L85&lt;&gt;Assumptions!$F$5,$I85="",$I85&lt;Assumptions!$B$4),"Human check",IF($I85&lt;Assumptions!$B$4+Assumptions!$B$7,"Near threshold","Ready for manager review")))))))</f>
        <v/>
      </c>
      <c r="O85" s="13" t="n"/>
      <c r="P85" s="13" t="n"/>
      <c r="Q85" s="14" t="n"/>
      <c r="R85" s="13" t="n"/>
    </row>
    <row r="86" ht="32" customHeight="1">
      <c r="A86" s="13" t="n"/>
      <c r="B86" s="13" t="n"/>
      <c r="C86" s="13" t="n"/>
      <c r="D86" s="13" t="n"/>
      <c r="E86" s="14" t="n"/>
      <c r="F86" s="14" t="n"/>
      <c r="G86" s="15" t="n"/>
      <c r="H86" s="15" t="n"/>
      <c r="I86" s="16">
        <f>IF($A86="","",IF(OR(NOT(ISNUMBER($G86)),NOT(ISNUMBER($H86)),$G86&lt;=0),"",IFERROR($H86/$G86,"")))</f>
        <v/>
      </c>
      <c r="J86" s="13" t="n"/>
      <c r="K86" s="13" t="n"/>
      <c r="L86" s="13" t="n"/>
      <c r="M86" s="17">
        <f>IF($A86="","",IF(OR($B86="",$C86="",$D86="",$E86="",$F86="",$G86="",$H86="",$J86="",$K86="",$L86="",$O86="",$P86=""),"Missing fields",IF(OR(NOT(ISNUMBER($E86)),NOT(ISNUMBER($F86)),NOT(ISNUMBER($G86)),NOT(ISNUMBER($H86)),$G86&lt;=0,$H86&lt;0),"Check formats",IF(OR($J86=Assumptions!$E$4,$J86=Assumptions!$E$7,$K86=Assumptions!$E$4,$K86=Assumptions!$E$7,$L86=Assumptions!$F$4),"Pending information","Complete"))))</f>
        <v/>
      </c>
      <c r="N86" s="17">
        <f>IF($A86="","",IF($M86&lt;&gt;"Complete","Pending information",IF(OR(COUNTIF($A$4:$A$103,$A86)&gt;1,IFERROR(VLOOKUP($D86,Assumptions!$I$4:$J$13,2,FALSE),"")&lt;&gt;$C86),"Human check",IF(OR($F86&lt;$E86,$F86-$E86&gt;Assumptions!$B$6,AND($O86&lt;&gt;Assumptions!$D$8,TODAY()-$E86&gt;Assumptions!$B$5),AND($P86&lt;&gt;Assumptions!$G$4,$Q86=""),AND($P86=Assumptions!$G$4,$Q86&lt;&gt;""),AND($O86=Assumptions!$D$8,$P86=Assumptions!$G$4),AND($O86&lt;&gt;Assumptions!$D$8,$P86&lt;&gt;Assumptions!$G$4)),"Human check",IF($O86=Assumptions!$D$8,"Closed record",IF(OR($J86&lt;&gt;Assumptions!$E$5,$K86&lt;&gt;Assumptions!$E$5,$L86&lt;&gt;Assumptions!$F$5,$I86="",$I86&lt;Assumptions!$B$4),"Human check",IF($I86&lt;Assumptions!$B$4+Assumptions!$B$7,"Near threshold","Ready for manager review")))))))</f>
        <v/>
      </c>
      <c r="O86" s="13" t="n"/>
      <c r="P86" s="13" t="n"/>
      <c r="Q86" s="14" t="n"/>
      <c r="R86" s="13" t="n"/>
    </row>
    <row r="87" ht="32" customHeight="1">
      <c r="A87" s="13" t="n"/>
      <c r="B87" s="13" t="n"/>
      <c r="C87" s="13" t="n"/>
      <c r="D87" s="13" t="n"/>
      <c r="E87" s="14" t="n"/>
      <c r="F87" s="14" t="n"/>
      <c r="G87" s="15" t="n"/>
      <c r="H87" s="15" t="n"/>
      <c r="I87" s="18">
        <f>IF($A87="","",IF(OR(NOT(ISNUMBER($G87)),NOT(ISNUMBER($H87)),$G87&lt;=0),"",IFERROR($H87/$G87,"")))</f>
        <v/>
      </c>
      <c r="J87" s="13" t="n"/>
      <c r="K87" s="13" t="n"/>
      <c r="L87" s="13" t="n"/>
      <c r="M87" s="19">
        <f>IF($A87="","",IF(OR($B87="",$C87="",$D87="",$E87="",$F87="",$G87="",$H87="",$J87="",$K87="",$L87="",$O87="",$P87=""),"Missing fields",IF(OR(NOT(ISNUMBER($E87)),NOT(ISNUMBER($F87)),NOT(ISNUMBER($G87)),NOT(ISNUMBER($H87)),$G87&lt;=0,$H87&lt;0),"Check formats",IF(OR($J87=Assumptions!$E$4,$J87=Assumptions!$E$7,$K87=Assumptions!$E$4,$K87=Assumptions!$E$7,$L87=Assumptions!$F$4),"Pending information","Complete"))))</f>
        <v/>
      </c>
      <c r="N87" s="19">
        <f>IF($A87="","",IF($M87&lt;&gt;"Complete","Pending information",IF(OR(COUNTIF($A$4:$A$103,$A87)&gt;1,IFERROR(VLOOKUP($D87,Assumptions!$I$4:$J$13,2,FALSE),"")&lt;&gt;$C87),"Human check",IF(OR($F87&lt;$E87,$F87-$E87&gt;Assumptions!$B$6,AND($O87&lt;&gt;Assumptions!$D$8,TODAY()-$E87&gt;Assumptions!$B$5),AND($P87&lt;&gt;Assumptions!$G$4,$Q87=""),AND($P87=Assumptions!$G$4,$Q87&lt;&gt;""),AND($O87=Assumptions!$D$8,$P87=Assumptions!$G$4),AND($O87&lt;&gt;Assumptions!$D$8,$P87&lt;&gt;Assumptions!$G$4)),"Human check",IF($O87=Assumptions!$D$8,"Closed record",IF(OR($J87&lt;&gt;Assumptions!$E$5,$K87&lt;&gt;Assumptions!$E$5,$L87&lt;&gt;Assumptions!$F$5,$I87="",$I87&lt;Assumptions!$B$4),"Human check",IF($I87&lt;Assumptions!$B$4+Assumptions!$B$7,"Near threshold","Ready for manager review")))))))</f>
        <v/>
      </c>
      <c r="O87" s="13" t="n"/>
      <c r="P87" s="13" t="n"/>
      <c r="Q87" s="14" t="n"/>
      <c r="R87" s="13" t="n"/>
    </row>
    <row r="88" ht="32" customHeight="1">
      <c r="A88" s="13" t="n"/>
      <c r="B88" s="13" t="n"/>
      <c r="C88" s="13" t="n"/>
      <c r="D88" s="13" t="n"/>
      <c r="E88" s="14" t="n"/>
      <c r="F88" s="14" t="n"/>
      <c r="G88" s="15" t="n"/>
      <c r="H88" s="15" t="n"/>
      <c r="I88" s="16">
        <f>IF($A88="","",IF(OR(NOT(ISNUMBER($G88)),NOT(ISNUMBER($H88)),$G88&lt;=0),"",IFERROR($H88/$G88,"")))</f>
        <v/>
      </c>
      <c r="J88" s="13" t="n"/>
      <c r="K88" s="13" t="n"/>
      <c r="L88" s="13" t="n"/>
      <c r="M88" s="17">
        <f>IF($A88="","",IF(OR($B88="",$C88="",$D88="",$E88="",$F88="",$G88="",$H88="",$J88="",$K88="",$L88="",$O88="",$P88=""),"Missing fields",IF(OR(NOT(ISNUMBER($E88)),NOT(ISNUMBER($F88)),NOT(ISNUMBER($G88)),NOT(ISNUMBER($H88)),$G88&lt;=0,$H88&lt;0),"Check formats",IF(OR($J88=Assumptions!$E$4,$J88=Assumptions!$E$7,$K88=Assumptions!$E$4,$K88=Assumptions!$E$7,$L88=Assumptions!$F$4),"Pending information","Complete"))))</f>
        <v/>
      </c>
      <c r="N88" s="17">
        <f>IF($A88="","",IF($M88&lt;&gt;"Complete","Pending information",IF(OR(COUNTIF($A$4:$A$103,$A88)&gt;1,IFERROR(VLOOKUP($D88,Assumptions!$I$4:$J$13,2,FALSE),"")&lt;&gt;$C88),"Human check",IF(OR($F88&lt;$E88,$F88-$E88&gt;Assumptions!$B$6,AND($O88&lt;&gt;Assumptions!$D$8,TODAY()-$E88&gt;Assumptions!$B$5),AND($P88&lt;&gt;Assumptions!$G$4,$Q88=""),AND($P88=Assumptions!$G$4,$Q88&lt;&gt;""),AND($O88=Assumptions!$D$8,$P88=Assumptions!$G$4),AND($O88&lt;&gt;Assumptions!$D$8,$P88&lt;&gt;Assumptions!$G$4)),"Human check",IF($O88=Assumptions!$D$8,"Closed record",IF(OR($J88&lt;&gt;Assumptions!$E$5,$K88&lt;&gt;Assumptions!$E$5,$L88&lt;&gt;Assumptions!$F$5,$I88="",$I88&lt;Assumptions!$B$4),"Human check",IF($I88&lt;Assumptions!$B$4+Assumptions!$B$7,"Near threshold","Ready for manager review")))))))</f>
        <v/>
      </c>
      <c r="O88" s="13" t="n"/>
      <c r="P88" s="13" t="n"/>
      <c r="Q88" s="14" t="n"/>
      <c r="R88" s="13" t="n"/>
    </row>
    <row r="89" ht="32" customHeight="1">
      <c r="A89" s="13" t="n"/>
      <c r="B89" s="13" t="n"/>
      <c r="C89" s="13" t="n"/>
      <c r="D89" s="13" t="n"/>
      <c r="E89" s="14" t="n"/>
      <c r="F89" s="14" t="n"/>
      <c r="G89" s="15" t="n"/>
      <c r="H89" s="15" t="n"/>
      <c r="I89" s="18">
        <f>IF($A89="","",IF(OR(NOT(ISNUMBER($G89)),NOT(ISNUMBER($H89)),$G89&lt;=0),"",IFERROR($H89/$G89,"")))</f>
        <v/>
      </c>
      <c r="J89" s="13" t="n"/>
      <c r="K89" s="13" t="n"/>
      <c r="L89" s="13" t="n"/>
      <c r="M89" s="19">
        <f>IF($A89="","",IF(OR($B89="",$C89="",$D89="",$E89="",$F89="",$G89="",$H89="",$J89="",$K89="",$L89="",$O89="",$P89=""),"Missing fields",IF(OR(NOT(ISNUMBER($E89)),NOT(ISNUMBER($F89)),NOT(ISNUMBER($G89)),NOT(ISNUMBER($H89)),$G89&lt;=0,$H89&lt;0),"Check formats",IF(OR($J89=Assumptions!$E$4,$J89=Assumptions!$E$7,$K89=Assumptions!$E$4,$K89=Assumptions!$E$7,$L89=Assumptions!$F$4),"Pending information","Complete"))))</f>
        <v/>
      </c>
      <c r="N89" s="19">
        <f>IF($A89="","",IF($M89&lt;&gt;"Complete","Pending information",IF(OR(COUNTIF($A$4:$A$103,$A89)&gt;1,IFERROR(VLOOKUP($D89,Assumptions!$I$4:$J$13,2,FALSE),"")&lt;&gt;$C89),"Human check",IF(OR($F89&lt;$E89,$F89-$E89&gt;Assumptions!$B$6,AND($O89&lt;&gt;Assumptions!$D$8,TODAY()-$E89&gt;Assumptions!$B$5),AND($P89&lt;&gt;Assumptions!$G$4,$Q89=""),AND($P89=Assumptions!$G$4,$Q89&lt;&gt;""),AND($O89=Assumptions!$D$8,$P89=Assumptions!$G$4),AND($O89&lt;&gt;Assumptions!$D$8,$P89&lt;&gt;Assumptions!$G$4)),"Human check",IF($O89=Assumptions!$D$8,"Closed record",IF(OR($J89&lt;&gt;Assumptions!$E$5,$K89&lt;&gt;Assumptions!$E$5,$L89&lt;&gt;Assumptions!$F$5,$I89="",$I89&lt;Assumptions!$B$4),"Human check",IF($I89&lt;Assumptions!$B$4+Assumptions!$B$7,"Near threshold","Ready for manager review")))))))</f>
        <v/>
      </c>
      <c r="O89" s="13" t="n"/>
      <c r="P89" s="13" t="n"/>
      <c r="Q89" s="14" t="n"/>
      <c r="R89" s="13" t="n"/>
    </row>
    <row r="90" ht="32" customHeight="1">
      <c r="A90" s="13" t="n"/>
      <c r="B90" s="13" t="n"/>
      <c r="C90" s="13" t="n"/>
      <c r="D90" s="13" t="n"/>
      <c r="E90" s="14" t="n"/>
      <c r="F90" s="14" t="n"/>
      <c r="G90" s="15" t="n"/>
      <c r="H90" s="15" t="n"/>
      <c r="I90" s="16">
        <f>IF($A90="","",IF(OR(NOT(ISNUMBER($G90)),NOT(ISNUMBER($H90)),$G90&lt;=0),"",IFERROR($H90/$G90,"")))</f>
        <v/>
      </c>
      <c r="J90" s="13" t="n"/>
      <c r="K90" s="13" t="n"/>
      <c r="L90" s="13" t="n"/>
      <c r="M90" s="17">
        <f>IF($A90="","",IF(OR($B90="",$C90="",$D90="",$E90="",$F90="",$G90="",$H90="",$J90="",$K90="",$L90="",$O90="",$P90=""),"Missing fields",IF(OR(NOT(ISNUMBER($E90)),NOT(ISNUMBER($F90)),NOT(ISNUMBER($G90)),NOT(ISNUMBER($H90)),$G90&lt;=0,$H90&lt;0),"Check formats",IF(OR($J90=Assumptions!$E$4,$J90=Assumptions!$E$7,$K90=Assumptions!$E$4,$K90=Assumptions!$E$7,$L90=Assumptions!$F$4),"Pending information","Complete"))))</f>
        <v/>
      </c>
      <c r="N90" s="17">
        <f>IF($A90="","",IF($M90&lt;&gt;"Complete","Pending information",IF(OR(COUNTIF($A$4:$A$103,$A90)&gt;1,IFERROR(VLOOKUP($D90,Assumptions!$I$4:$J$13,2,FALSE),"")&lt;&gt;$C90),"Human check",IF(OR($F90&lt;$E90,$F90-$E90&gt;Assumptions!$B$6,AND($O90&lt;&gt;Assumptions!$D$8,TODAY()-$E90&gt;Assumptions!$B$5),AND($P90&lt;&gt;Assumptions!$G$4,$Q90=""),AND($P90=Assumptions!$G$4,$Q90&lt;&gt;""),AND($O90=Assumptions!$D$8,$P90=Assumptions!$G$4),AND($O90&lt;&gt;Assumptions!$D$8,$P90&lt;&gt;Assumptions!$G$4)),"Human check",IF($O90=Assumptions!$D$8,"Closed record",IF(OR($J90&lt;&gt;Assumptions!$E$5,$K90&lt;&gt;Assumptions!$E$5,$L90&lt;&gt;Assumptions!$F$5,$I90="",$I90&lt;Assumptions!$B$4),"Human check",IF($I90&lt;Assumptions!$B$4+Assumptions!$B$7,"Near threshold","Ready for manager review")))))))</f>
        <v/>
      </c>
      <c r="O90" s="13" t="n"/>
      <c r="P90" s="13" t="n"/>
      <c r="Q90" s="14" t="n"/>
      <c r="R90" s="13" t="n"/>
    </row>
    <row r="91" ht="32" customHeight="1">
      <c r="A91" s="13" t="n"/>
      <c r="B91" s="13" t="n"/>
      <c r="C91" s="13" t="n"/>
      <c r="D91" s="13" t="n"/>
      <c r="E91" s="14" t="n"/>
      <c r="F91" s="14" t="n"/>
      <c r="G91" s="15" t="n"/>
      <c r="H91" s="15" t="n"/>
      <c r="I91" s="18">
        <f>IF($A91="","",IF(OR(NOT(ISNUMBER($G91)),NOT(ISNUMBER($H91)),$G91&lt;=0),"",IFERROR($H91/$G91,"")))</f>
        <v/>
      </c>
      <c r="J91" s="13" t="n"/>
      <c r="K91" s="13" t="n"/>
      <c r="L91" s="13" t="n"/>
      <c r="M91" s="19">
        <f>IF($A91="","",IF(OR($B91="",$C91="",$D91="",$E91="",$F91="",$G91="",$H91="",$J91="",$K91="",$L91="",$O91="",$P91=""),"Missing fields",IF(OR(NOT(ISNUMBER($E91)),NOT(ISNUMBER($F91)),NOT(ISNUMBER($G91)),NOT(ISNUMBER($H91)),$G91&lt;=0,$H91&lt;0),"Check formats",IF(OR($J91=Assumptions!$E$4,$J91=Assumptions!$E$7,$K91=Assumptions!$E$4,$K91=Assumptions!$E$7,$L91=Assumptions!$F$4),"Pending information","Complete"))))</f>
        <v/>
      </c>
      <c r="N91" s="19">
        <f>IF($A91="","",IF($M91&lt;&gt;"Complete","Pending information",IF(OR(COUNTIF($A$4:$A$103,$A91)&gt;1,IFERROR(VLOOKUP($D91,Assumptions!$I$4:$J$13,2,FALSE),"")&lt;&gt;$C91),"Human check",IF(OR($F91&lt;$E91,$F91-$E91&gt;Assumptions!$B$6,AND($O91&lt;&gt;Assumptions!$D$8,TODAY()-$E91&gt;Assumptions!$B$5),AND($P91&lt;&gt;Assumptions!$G$4,$Q91=""),AND($P91=Assumptions!$G$4,$Q91&lt;&gt;""),AND($O91=Assumptions!$D$8,$P91=Assumptions!$G$4),AND($O91&lt;&gt;Assumptions!$D$8,$P91&lt;&gt;Assumptions!$G$4)),"Human check",IF($O91=Assumptions!$D$8,"Closed record",IF(OR($J91&lt;&gt;Assumptions!$E$5,$K91&lt;&gt;Assumptions!$E$5,$L91&lt;&gt;Assumptions!$F$5,$I91="",$I91&lt;Assumptions!$B$4),"Human check",IF($I91&lt;Assumptions!$B$4+Assumptions!$B$7,"Near threshold","Ready for manager review")))))))</f>
        <v/>
      </c>
      <c r="O91" s="13" t="n"/>
      <c r="P91" s="13" t="n"/>
      <c r="Q91" s="14" t="n"/>
      <c r="R91" s="13" t="n"/>
    </row>
    <row r="92" ht="32" customHeight="1">
      <c r="A92" s="13" t="n"/>
      <c r="B92" s="13" t="n"/>
      <c r="C92" s="13" t="n"/>
      <c r="D92" s="13" t="n"/>
      <c r="E92" s="14" t="n"/>
      <c r="F92" s="14" t="n"/>
      <c r="G92" s="15" t="n"/>
      <c r="H92" s="15" t="n"/>
      <c r="I92" s="16">
        <f>IF($A92="","",IF(OR(NOT(ISNUMBER($G92)),NOT(ISNUMBER($H92)),$G92&lt;=0),"",IFERROR($H92/$G92,"")))</f>
        <v/>
      </c>
      <c r="J92" s="13" t="n"/>
      <c r="K92" s="13" t="n"/>
      <c r="L92" s="13" t="n"/>
      <c r="M92" s="17">
        <f>IF($A92="","",IF(OR($B92="",$C92="",$D92="",$E92="",$F92="",$G92="",$H92="",$J92="",$K92="",$L92="",$O92="",$P92=""),"Missing fields",IF(OR(NOT(ISNUMBER($E92)),NOT(ISNUMBER($F92)),NOT(ISNUMBER($G92)),NOT(ISNUMBER($H92)),$G92&lt;=0,$H92&lt;0),"Check formats",IF(OR($J92=Assumptions!$E$4,$J92=Assumptions!$E$7,$K92=Assumptions!$E$4,$K92=Assumptions!$E$7,$L92=Assumptions!$F$4),"Pending information","Complete"))))</f>
        <v/>
      </c>
      <c r="N92" s="17">
        <f>IF($A92="","",IF($M92&lt;&gt;"Complete","Pending information",IF(OR(COUNTIF($A$4:$A$103,$A92)&gt;1,IFERROR(VLOOKUP($D92,Assumptions!$I$4:$J$13,2,FALSE),"")&lt;&gt;$C92),"Human check",IF(OR($F92&lt;$E92,$F92-$E92&gt;Assumptions!$B$6,AND($O92&lt;&gt;Assumptions!$D$8,TODAY()-$E92&gt;Assumptions!$B$5),AND($P92&lt;&gt;Assumptions!$G$4,$Q92=""),AND($P92=Assumptions!$G$4,$Q92&lt;&gt;""),AND($O92=Assumptions!$D$8,$P92=Assumptions!$G$4),AND($O92&lt;&gt;Assumptions!$D$8,$P92&lt;&gt;Assumptions!$G$4)),"Human check",IF($O92=Assumptions!$D$8,"Closed record",IF(OR($J92&lt;&gt;Assumptions!$E$5,$K92&lt;&gt;Assumptions!$E$5,$L92&lt;&gt;Assumptions!$F$5,$I92="",$I92&lt;Assumptions!$B$4),"Human check",IF($I92&lt;Assumptions!$B$4+Assumptions!$B$7,"Near threshold","Ready for manager review")))))))</f>
        <v/>
      </c>
      <c r="O92" s="13" t="n"/>
      <c r="P92" s="13" t="n"/>
      <c r="Q92" s="14" t="n"/>
      <c r="R92" s="13" t="n"/>
    </row>
    <row r="93" ht="32" customHeight="1">
      <c r="A93" s="13" t="n"/>
      <c r="B93" s="13" t="n"/>
      <c r="C93" s="13" t="n"/>
      <c r="D93" s="13" t="n"/>
      <c r="E93" s="14" t="n"/>
      <c r="F93" s="14" t="n"/>
      <c r="G93" s="15" t="n"/>
      <c r="H93" s="15" t="n"/>
      <c r="I93" s="18">
        <f>IF($A93="","",IF(OR(NOT(ISNUMBER($G93)),NOT(ISNUMBER($H93)),$G93&lt;=0),"",IFERROR($H93/$G93,"")))</f>
        <v/>
      </c>
      <c r="J93" s="13" t="n"/>
      <c r="K93" s="13" t="n"/>
      <c r="L93" s="13" t="n"/>
      <c r="M93" s="19">
        <f>IF($A93="","",IF(OR($B93="",$C93="",$D93="",$E93="",$F93="",$G93="",$H93="",$J93="",$K93="",$L93="",$O93="",$P93=""),"Missing fields",IF(OR(NOT(ISNUMBER($E93)),NOT(ISNUMBER($F93)),NOT(ISNUMBER($G93)),NOT(ISNUMBER($H93)),$G93&lt;=0,$H93&lt;0),"Check formats",IF(OR($J93=Assumptions!$E$4,$J93=Assumptions!$E$7,$K93=Assumptions!$E$4,$K93=Assumptions!$E$7,$L93=Assumptions!$F$4),"Pending information","Complete"))))</f>
        <v/>
      </c>
      <c r="N93" s="19">
        <f>IF($A93="","",IF($M93&lt;&gt;"Complete","Pending information",IF(OR(COUNTIF($A$4:$A$103,$A93)&gt;1,IFERROR(VLOOKUP($D93,Assumptions!$I$4:$J$13,2,FALSE),"")&lt;&gt;$C93),"Human check",IF(OR($F93&lt;$E93,$F93-$E93&gt;Assumptions!$B$6,AND($O93&lt;&gt;Assumptions!$D$8,TODAY()-$E93&gt;Assumptions!$B$5),AND($P93&lt;&gt;Assumptions!$G$4,$Q93=""),AND($P93=Assumptions!$G$4,$Q93&lt;&gt;""),AND($O93=Assumptions!$D$8,$P93=Assumptions!$G$4),AND($O93&lt;&gt;Assumptions!$D$8,$P93&lt;&gt;Assumptions!$G$4)),"Human check",IF($O93=Assumptions!$D$8,"Closed record",IF(OR($J93&lt;&gt;Assumptions!$E$5,$K93&lt;&gt;Assumptions!$E$5,$L93&lt;&gt;Assumptions!$F$5,$I93="",$I93&lt;Assumptions!$B$4),"Human check",IF($I93&lt;Assumptions!$B$4+Assumptions!$B$7,"Near threshold","Ready for manager review")))))))</f>
        <v/>
      </c>
      <c r="O93" s="13" t="n"/>
      <c r="P93" s="13" t="n"/>
      <c r="Q93" s="14" t="n"/>
      <c r="R93" s="13" t="n"/>
    </row>
    <row r="94" ht="32" customHeight="1">
      <c r="A94" s="13" t="n"/>
      <c r="B94" s="13" t="n"/>
      <c r="C94" s="13" t="n"/>
      <c r="D94" s="13" t="n"/>
      <c r="E94" s="14" t="n"/>
      <c r="F94" s="14" t="n"/>
      <c r="G94" s="15" t="n"/>
      <c r="H94" s="15" t="n"/>
      <c r="I94" s="16">
        <f>IF($A94="","",IF(OR(NOT(ISNUMBER($G94)),NOT(ISNUMBER($H94)),$G94&lt;=0),"",IFERROR($H94/$G94,"")))</f>
        <v/>
      </c>
      <c r="J94" s="13" t="n"/>
      <c r="K94" s="13" t="n"/>
      <c r="L94" s="13" t="n"/>
      <c r="M94" s="17">
        <f>IF($A94="","",IF(OR($B94="",$C94="",$D94="",$E94="",$F94="",$G94="",$H94="",$J94="",$K94="",$L94="",$O94="",$P94=""),"Missing fields",IF(OR(NOT(ISNUMBER($E94)),NOT(ISNUMBER($F94)),NOT(ISNUMBER($G94)),NOT(ISNUMBER($H94)),$G94&lt;=0,$H94&lt;0),"Check formats",IF(OR($J94=Assumptions!$E$4,$J94=Assumptions!$E$7,$K94=Assumptions!$E$4,$K94=Assumptions!$E$7,$L94=Assumptions!$F$4),"Pending information","Complete"))))</f>
        <v/>
      </c>
      <c r="N94" s="17">
        <f>IF($A94="","",IF($M94&lt;&gt;"Complete","Pending information",IF(OR(COUNTIF($A$4:$A$103,$A94)&gt;1,IFERROR(VLOOKUP($D94,Assumptions!$I$4:$J$13,2,FALSE),"")&lt;&gt;$C94),"Human check",IF(OR($F94&lt;$E94,$F94-$E94&gt;Assumptions!$B$6,AND($O94&lt;&gt;Assumptions!$D$8,TODAY()-$E94&gt;Assumptions!$B$5),AND($P94&lt;&gt;Assumptions!$G$4,$Q94=""),AND($P94=Assumptions!$G$4,$Q94&lt;&gt;""),AND($O94=Assumptions!$D$8,$P94=Assumptions!$G$4),AND($O94&lt;&gt;Assumptions!$D$8,$P94&lt;&gt;Assumptions!$G$4)),"Human check",IF($O94=Assumptions!$D$8,"Closed record",IF(OR($J94&lt;&gt;Assumptions!$E$5,$K94&lt;&gt;Assumptions!$E$5,$L94&lt;&gt;Assumptions!$F$5,$I94="",$I94&lt;Assumptions!$B$4),"Human check",IF($I94&lt;Assumptions!$B$4+Assumptions!$B$7,"Near threshold","Ready for manager review")))))))</f>
        <v/>
      </c>
      <c r="O94" s="13" t="n"/>
      <c r="P94" s="13" t="n"/>
      <c r="Q94" s="14" t="n"/>
      <c r="R94" s="13" t="n"/>
    </row>
    <row r="95" ht="32" customHeight="1">
      <c r="A95" s="13" t="n"/>
      <c r="B95" s="13" t="n"/>
      <c r="C95" s="13" t="n"/>
      <c r="D95" s="13" t="n"/>
      <c r="E95" s="14" t="n"/>
      <c r="F95" s="14" t="n"/>
      <c r="G95" s="15" t="n"/>
      <c r="H95" s="15" t="n"/>
      <c r="I95" s="18">
        <f>IF($A95="","",IF(OR(NOT(ISNUMBER($G95)),NOT(ISNUMBER($H95)),$G95&lt;=0),"",IFERROR($H95/$G95,"")))</f>
        <v/>
      </c>
      <c r="J95" s="13" t="n"/>
      <c r="K95" s="13" t="n"/>
      <c r="L95" s="13" t="n"/>
      <c r="M95" s="19">
        <f>IF($A95="","",IF(OR($B95="",$C95="",$D95="",$E95="",$F95="",$G95="",$H95="",$J95="",$K95="",$L95="",$O95="",$P95=""),"Missing fields",IF(OR(NOT(ISNUMBER($E95)),NOT(ISNUMBER($F95)),NOT(ISNUMBER($G95)),NOT(ISNUMBER($H95)),$G95&lt;=0,$H95&lt;0),"Check formats",IF(OR($J95=Assumptions!$E$4,$J95=Assumptions!$E$7,$K95=Assumptions!$E$4,$K95=Assumptions!$E$7,$L95=Assumptions!$F$4),"Pending information","Complete"))))</f>
        <v/>
      </c>
      <c r="N95" s="19">
        <f>IF($A95="","",IF($M95&lt;&gt;"Complete","Pending information",IF(OR(COUNTIF($A$4:$A$103,$A95)&gt;1,IFERROR(VLOOKUP($D95,Assumptions!$I$4:$J$13,2,FALSE),"")&lt;&gt;$C95),"Human check",IF(OR($F95&lt;$E95,$F95-$E95&gt;Assumptions!$B$6,AND($O95&lt;&gt;Assumptions!$D$8,TODAY()-$E95&gt;Assumptions!$B$5),AND($P95&lt;&gt;Assumptions!$G$4,$Q95=""),AND($P95=Assumptions!$G$4,$Q95&lt;&gt;""),AND($O95=Assumptions!$D$8,$P95=Assumptions!$G$4),AND($O95&lt;&gt;Assumptions!$D$8,$P95&lt;&gt;Assumptions!$G$4)),"Human check",IF($O95=Assumptions!$D$8,"Closed record",IF(OR($J95&lt;&gt;Assumptions!$E$5,$K95&lt;&gt;Assumptions!$E$5,$L95&lt;&gt;Assumptions!$F$5,$I95="",$I95&lt;Assumptions!$B$4),"Human check",IF($I95&lt;Assumptions!$B$4+Assumptions!$B$7,"Near threshold","Ready for manager review")))))))</f>
        <v/>
      </c>
      <c r="O95" s="13" t="n"/>
      <c r="P95" s="13" t="n"/>
      <c r="Q95" s="14" t="n"/>
      <c r="R95" s="13" t="n"/>
    </row>
    <row r="96" ht="32" customHeight="1">
      <c r="A96" s="13" t="n"/>
      <c r="B96" s="13" t="n"/>
      <c r="C96" s="13" t="n"/>
      <c r="D96" s="13" t="n"/>
      <c r="E96" s="14" t="n"/>
      <c r="F96" s="14" t="n"/>
      <c r="G96" s="15" t="n"/>
      <c r="H96" s="15" t="n"/>
      <c r="I96" s="16">
        <f>IF($A96="","",IF(OR(NOT(ISNUMBER($G96)),NOT(ISNUMBER($H96)),$G96&lt;=0),"",IFERROR($H96/$G96,"")))</f>
        <v/>
      </c>
      <c r="J96" s="13" t="n"/>
      <c r="K96" s="13" t="n"/>
      <c r="L96" s="13" t="n"/>
      <c r="M96" s="17">
        <f>IF($A96="","",IF(OR($B96="",$C96="",$D96="",$E96="",$F96="",$G96="",$H96="",$J96="",$K96="",$L96="",$O96="",$P96=""),"Missing fields",IF(OR(NOT(ISNUMBER($E96)),NOT(ISNUMBER($F96)),NOT(ISNUMBER($G96)),NOT(ISNUMBER($H96)),$G96&lt;=0,$H96&lt;0),"Check formats",IF(OR($J96=Assumptions!$E$4,$J96=Assumptions!$E$7,$K96=Assumptions!$E$4,$K96=Assumptions!$E$7,$L96=Assumptions!$F$4),"Pending information","Complete"))))</f>
        <v/>
      </c>
      <c r="N96" s="17">
        <f>IF($A96="","",IF($M96&lt;&gt;"Complete","Pending information",IF(OR(COUNTIF($A$4:$A$103,$A96)&gt;1,IFERROR(VLOOKUP($D96,Assumptions!$I$4:$J$13,2,FALSE),"")&lt;&gt;$C96),"Human check",IF(OR($F96&lt;$E96,$F96-$E96&gt;Assumptions!$B$6,AND($O96&lt;&gt;Assumptions!$D$8,TODAY()-$E96&gt;Assumptions!$B$5),AND($P96&lt;&gt;Assumptions!$G$4,$Q96=""),AND($P96=Assumptions!$G$4,$Q96&lt;&gt;""),AND($O96=Assumptions!$D$8,$P96=Assumptions!$G$4),AND($O96&lt;&gt;Assumptions!$D$8,$P96&lt;&gt;Assumptions!$G$4)),"Human check",IF($O96=Assumptions!$D$8,"Closed record",IF(OR($J96&lt;&gt;Assumptions!$E$5,$K96&lt;&gt;Assumptions!$E$5,$L96&lt;&gt;Assumptions!$F$5,$I96="",$I96&lt;Assumptions!$B$4),"Human check",IF($I96&lt;Assumptions!$B$4+Assumptions!$B$7,"Near threshold","Ready for manager review")))))))</f>
        <v/>
      </c>
      <c r="O96" s="13" t="n"/>
      <c r="P96" s="13" t="n"/>
      <c r="Q96" s="14" t="n"/>
      <c r="R96" s="13" t="n"/>
    </row>
    <row r="97" ht="32" customHeight="1">
      <c r="A97" s="13" t="n"/>
      <c r="B97" s="13" t="n"/>
      <c r="C97" s="13" t="n"/>
      <c r="D97" s="13" t="n"/>
      <c r="E97" s="14" t="n"/>
      <c r="F97" s="14" t="n"/>
      <c r="G97" s="15" t="n"/>
      <c r="H97" s="15" t="n"/>
      <c r="I97" s="18">
        <f>IF($A97="","",IF(OR(NOT(ISNUMBER($G97)),NOT(ISNUMBER($H97)),$G97&lt;=0),"",IFERROR($H97/$G97,"")))</f>
        <v/>
      </c>
      <c r="J97" s="13" t="n"/>
      <c r="K97" s="13" t="n"/>
      <c r="L97" s="13" t="n"/>
      <c r="M97" s="19">
        <f>IF($A97="","",IF(OR($B97="",$C97="",$D97="",$E97="",$F97="",$G97="",$H97="",$J97="",$K97="",$L97="",$O97="",$P97=""),"Missing fields",IF(OR(NOT(ISNUMBER($E97)),NOT(ISNUMBER($F97)),NOT(ISNUMBER($G97)),NOT(ISNUMBER($H97)),$G97&lt;=0,$H97&lt;0),"Check formats",IF(OR($J97=Assumptions!$E$4,$J97=Assumptions!$E$7,$K97=Assumptions!$E$4,$K97=Assumptions!$E$7,$L97=Assumptions!$F$4),"Pending information","Complete"))))</f>
        <v/>
      </c>
      <c r="N97" s="19">
        <f>IF($A97="","",IF($M97&lt;&gt;"Complete","Pending information",IF(OR(COUNTIF($A$4:$A$103,$A97)&gt;1,IFERROR(VLOOKUP($D97,Assumptions!$I$4:$J$13,2,FALSE),"")&lt;&gt;$C97),"Human check",IF(OR($F97&lt;$E97,$F97-$E97&gt;Assumptions!$B$6,AND($O97&lt;&gt;Assumptions!$D$8,TODAY()-$E97&gt;Assumptions!$B$5),AND($P97&lt;&gt;Assumptions!$G$4,$Q97=""),AND($P97=Assumptions!$G$4,$Q97&lt;&gt;""),AND($O97=Assumptions!$D$8,$P97=Assumptions!$G$4),AND($O97&lt;&gt;Assumptions!$D$8,$P97&lt;&gt;Assumptions!$G$4)),"Human check",IF($O97=Assumptions!$D$8,"Closed record",IF(OR($J97&lt;&gt;Assumptions!$E$5,$K97&lt;&gt;Assumptions!$E$5,$L97&lt;&gt;Assumptions!$F$5,$I97="",$I97&lt;Assumptions!$B$4),"Human check",IF($I97&lt;Assumptions!$B$4+Assumptions!$B$7,"Near threshold","Ready for manager review")))))))</f>
        <v/>
      </c>
      <c r="O97" s="13" t="n"/>
      <c r="P97" s="13" t="n"/>
      <c r="Q97" s="14" t="n"/>
      <c r="R97" s="13" t="n"/>
    </row>
    <row r="98" ht="32" customHeight="1">
      <c r="A98" s="13" t="n"/>
      <c r="B98" s="13" t="n"/>
      <c r="C98" s="13" t="n"/>
      <c r="D98" s="13" t="n"/>
      <c r="E98" s="14" t="n"/>
      <c r="F98" s="14" t="n"/>
      <c r="G98" s="15" t="n"/>
      <c r="H98" s="15" t="n"/>
      <c r="I98" s="16">
        <f>IF($A98="","",IF(OR(NOT(ISNUMBER($G98)),NOT(ISNUMBER($H98)),$G98&lt;=0),"",IFERROR($H98/$G98,"")))</f>
        <v/>
      </c>
      <c r="J98" s="13" t="n"/>
      <c r="K98" s="13" t="n"/>
      <c r="L98" s="13" t="n"/>
      <c r="M98" s="17">
        <f>IF($A98="","",IF(OR($B98="",$C98="",$D98="",$E98="",$F98="",$G98="",$H98="",$J98="",$K98="",$L98="",$O98="",$P98=""),"Missing fields",IF(OR(NOT(ISNUMBER($E98)),NOT(ISNUMBER($F98)),NOT(ISNUMBER($G98)),NOT(ISNUMBER($H98)),$G98&lt;=0,$H98&lt;0),"Check formats",IF(OR($J98=Assumptions!$E$4,$J98=Assumptions!$E$7,$K98=Assumptions!$E$4,$K98=Assumptions!$E$7,$L98=Assumptions!$F$4),"Pending information","Complete"))))</f>
        <v/>
      </c>
      <c r="N98" s="17">
        <f>IF($A98="","",IF($M98&lt;&gt;"Complete","Pending information",IF(OR(COUNTIF($A$4:$A$103,$A98)&gt;1,IFERROR(VLOOKUP($D98,Assumptions!$I$4:$J$13,2,FALSE),"")&lt;&gt;$C98),"Human check",IF(OR($F98&lt;$E98,$F98-$E98&gt;Assumptions!$B$6,AND($O98&lt;&gt;Assumptions!$D$8,TODAY()-$E98&gt;Assumptions!$B$5),AND($P98&lt;&gt;Assumptions!$G$4,$Q98=""),AND($P98=Assumptions!$G$4,$Q98&lt;&gt;""),AND($O98=Assumptions!$D$8,$P98=Assumptions!$G$4),AND($O98&lt;&gt;Assumptions!$D$8,$P98&lt;&gt;Assumptions!$G$4)),"Human check",IF($O98=Assumptions!$D$8,"Closed record",IF(OR($J98&lt;&gt;Assumptions!$E$5,$K98&lt;&gt;Assumptions!$E$5,$L98&lt;&gt;Assumptions!$F$5,$I98="",$I98&lt;Assumptions!$B$4),"Human check",IF($I98&lt;Assumptions!$B$4+Assumptions!$B$7,"Near threshold","Ready for manager review")))))))</f>
        <v/>
      </c>
      <c r="O98" s="13" t="n"/>
      <c r="P98" s="13" t="n"/>
      <c r="Q98" s="14" t="n"/>
      <c r="R98" s="13" t="n"/>
    </row>
    <row r="99" ht="32" customHeight="1">
      <c r="A99" s="13" t="n"/>
      <c r="B99" s="13" t="n"/>
      <c r="C99" s="13" t="n"/>
      <c r="D99" s="13" t="n"/>
      <c r="E99" s="14" t="n"/>
      <c r="F99" s="14" t="n"/>
      <c r="G99" s="15" t="n"/>
      <c r="H99" s="15" t="n"/>
      <c r="I99" s="18">
        <f>IF($A99="","",IF(OR(NOT(ISNUMBER($G99)),NOT(ISNUMBER($H99)),$G99&lt;=0),"",IFERROR($H99/$G99,"")))</f>
        <v/>
      </c>
      <c r="J99" s="13" t="n"/>
      <c r="K99" s="13" t="n"/>
      <c r="L99" s="13" t="n"/>
      <c r="M99" s="19">
        <f>IF($A99="","",IF(OR($B99="",$C99="",$D99="",$E99="",$F99="",$G99="",$H99="",$J99="",$K99="",$L99="",$O99="",$P99=""),"Missing fields",IF(OR(NOT(ISNUMBER($E99)),NOT(ISNUMBER($F99)),NOT(ISNUMBER($G99)),NOT(ISNUMBER($H99)),$G99&lt;=0,$H99&lt;0),"Check formats",IF(OR($J99=Assumptions!$E$4,$J99=Assumptions!$E$7,$K99=Assumptions!$E$4,$K99=Assumptions!$E$7,$L99=Assumptions!$F$4),"Pending information","Complete"))))</f>
        <v/>
      </c>
      <c r="N99" s="19">
        <f>IF($A99="","",IF($M99&lt;&gt;"Complete","Pending information",IF(OR(COUNTIF($A$4:$A$103,$A99)&gt;1,IFERROR(VLOOKUP($D99,Assumptions!$I$4:$J$13,2,FALSE),"")&lt;&gt;$C99),"Human check",IF(OR($F99&lt;$E99,$F99-$E99&gt;Assumptions!$B$6,AND($O99&lt;&gt;Assumptions!$D$8,TODAY()-$E99&gt;Assumptions!$B$5),AND($P99&lt;&gt;Assumptions!$G$4,$Q99=""),AND($P99=Assumptions!$G$4,$Q99&lt;&gt;""),AND($O99=Assumptions!$D$8,$P99=Assumptions!$G$4),AND($O99&lt;&gt;Assumptions!$D$8,$P99&lt;&gt;Assumptions!$G$4)),"Human check",IF($O99=Assumptions!$D$8,"Closed record",IF(OR($J99&lt;&gt;Assumptions!$E$5,$K99&lt;&gt;Assumptions!$E$5,$L99&lt;&gt;Assumptions!$F$5,$I99="",$I99&lt;Assumptions!$B$4),"Human check",IF($I99&lt;Assumptions!$B$4+Assumptions!$B$7,"Near threshold","Ready for manager review")))))))</f>
        <v/>
      </c>
      <c r="O99" s="13" t="n"/>
      <c r="P99" s="13" t="n"/>
      <c r="Q99" s="14" t="n"/>
      <c r="R99" s="13" t="n"/>
    </row>
    <row r="100" ht="32" customHeight="1">
      <c r="A100" s="13" t="n"/>
      <c r="B100" s="13" t="n"/>
      <c r="C100" s="13" t="n"/>
      <c r="D100" s="13" t="n"/>
      <c r="E100" s="14" t="n"/>
      <c r="F100" s="14" t="n"/>
      <c r="G100" s="15" t="n"/>
      <c r="H100" s="15" t="n"/>
      <c r="I100" s="16">
        <f>IF($A100="","",IF(OR(NOT(ISNUMBER($G100)),NOT(ISNUMBER($H100)),$G100&lt;=0),"",IFERROR($H100/$G100,"")))</f>
        <v/>
      </c>
      <c r="J100" s="13" t="n"/>
      <c r="K100" s="13" t="n"/>
      <c r="L100" s="13" t="n"/>
      <c r="M100" s="17">
        <f>IF($A100="","",IF(OR($B100="",$C100="",$D100="",$E100="",$F100="",$G100="",$H100="",$J100="",$K100="",$L100="",$O100="",$P100=""),"Missing fields",IF(OR(NOT(ISNUMBER($E100)),NOT(ISNUMBER($F100)),NOT(ISNUMBER($G100)),NOT(ISNUMBER($H100)),$G100&lt;=0,$H100&lt;0),"Check formats",IF(OR($J100=Assumptions!$E$4,$J100=Assumptions!$E$7,$K100=Assumptions!$E$4,$K100=Assumptions!$E$7,$L100=Assumptions!$F$4),"Pending information","Complete"))))</f>
        <v/>
      </c>
      <c r="N100" s="17">
        <f>IF($A100="","",IF($M100&lt;&gt;"Complete","Pending information",IF(OR(COUNTIF($A$4:$A$103,$A100)&gt;1,IFERROR(VLOOKUP($D100,Assumptions!$I$4:$J$13,2,FALSE),"")&lt;&gt;$C100),"Human check",IF(OR($F100&lt;$E100,$F100-$E100&gt;Assumptions!$B$6,AND($O100&lt;&gt;Assumptions!$D$8,TODAY()-$E100&gt;Assumptions!$B$5),AND($P100&lt;&gt;Assumptions!$G$4,$Q100=""),AND($P100=Assumptions!$G$4,$Q100&lt;&gt;""),AND($O100=Assumptions!$D$8,$P100=Assumptions!$G$4),AND($O100&lt;&gt;Assumptions!$D$8,$P100&lt;&gt;Assumptions!$G$4)),"Human check",IF($O100=Assumptions!$D$8,"Closed record",IF(OR($J100&lt;&gt;Assumptions!$E$5,$K100&lt;&gt;Assumptions!$E$5,$L100&lt;&gt;Assumptions!$F$5,$I100="",$I100&lt;Assumptions!$B$4),"Human check",IF($I100&lt;Assumptions!$B$4+Assumptions!$B$7,"Near threshold","Ready for manager review")))))))</f>
        <v/>
      </c>
      <c r="O100" s="13" t="n"/>
      <c r="P100" s="13" t="n"/>
      <c r="Q100" s="14" t="n"/>
      <c r="R100" s="13" t="n"/>
    </row>
    <row r="101" ht="32" customHeight="1">
      <c r="A101" s="13" t="n"/>
      <c r="B101" s="13" t="n"/>
      <c r="C101" s="13" t="n"/>
      <c r="D101" s="13" t="n"/>
      <c r="E101" s="14" t="n"/>
      <c r="F101" s="14" t="n"/>
      <c r="G101" s="15" t="n"/>
      <c r="H101" s="15" t="n"/>
      <c r="I101" s="18">
        <f>IF($A101="","",IF(OR(NOT(ISNUMBER($G101)),NOT(ISNUMBER($H101)),$G101&lt;=0),"",IFERROR($H101/$G101,"")))</f>
        <v/>
      </c>
      <c r="J101" s="13" t="n"/>
      <c r="K101" s="13" t="n"/>
      <c r="L101" s="13" t="n"/>
      <c r="M101" s="19">
        <f>IF($A101="","",IF(OR($B101="",$C101="",$D101="",$E101="",$F101="",$G101="",$H101="",$J101="",$K101="",$L101="",$O101="",$P101=""),"Missing fields",IF(OR(NOT(ISNUMBER($E101)),NOT(ISNUMBER($F101)),NOT(ISNUMBER($G101)),NOT(ISNUMBER($H101)),$G101&lt;=0,$H101&lt;0),"Check formats",IF(OR($J101=Assumptions!$E$4,$J101=Assumptions!$E$7,$K101=Assumptions!$E$4,$K101=Assumptions!$E$7,$L101=Assumptions!$F$4),"Pending information","Complete"))))</f>
        <v/>
      </c>
      <c r="N101" s="19">
        <f>IF($A101="","",IF($M101&lt;&gt;"Complete","Pending information",IF(OR(COUNTIF($A$4:$A$103,$A101)&gt;1,IFERROR(VLOOKUP($D101,Assumptions!$I$4:$J$13,2,FALSE),"")&lt;&gt;$C101),"Human check",IF(OR($F101&lt;$E101,$F101-$E101&gt;Assumptions!$B$6,AND($O101&lt;&gt;Assumptions!$D$8,TODAY()-$E101&gt;Assumptions!$B$5),AND($P101&lt;&gt;Assumptions!$G$4,$Q101=""),AND($P101=Assumptions!$G$4,$Q101&lt;&gt;""),AND($O101=Assumptions!$D$8,$P101=Assumptions!$G$4),AND($O101&lt;&gt;Assumptions!$D$8,$P101&lt;&gt;Assumptions!$G$4)),"Human check",IF($O101=Assumptions!$D$8,"Closed record",IF(OR($J101&lt;&gt;Assumptions!$E$5,$K101&lt;&gt;Assumptions!$E$5,$L101&lt;&gt;Assumptions!$F$5,$I101="",$I101&lt;Assumptions!$B$4),"Human check",IF($I101&lt;Assumptions!$B$4+Assumptions!$B$7,"Near threshold","Ready for manager review")))))))</f>
        <v/>
      </c>
      <c r="O101" s="13" t="n"/>
      <c r="P101" s="13" t="n"/>
      <c r="Q101" s="14" t="n"/>
      <c r="R101" s="13" t="n"/>
    </row>
    <row r="102" ht="32" customHeight="1">
      <c r="A102" s="13" t="n"/>
      <c r="B102" s="13" t="n"/>
      <c r="C102" s="13" t="n"/>
      <c r="D102" s="13" t="n"/>
      <c r="E102" s="14" t="n"/>
      <c r="F102" s="14" t="n"/>
      <c r="G102" s="15" t="n"/>
      <c r="H102" s="15" t="n"/>
      <c r="I102" s="16">
        <f>IF($A102="","",IF(OR(NOT(ISNUMBER($G102)),NOT(ISNUMBER($H102)),$G102&lt;=0),"",IFERROR($H102/$G102,"")))</f>
        <v/>
      </c>
      <c r="J102" s="13" t="n"/>
      <c r="K102" s="13" t="n"/>
      <c r="L102" s="13" t="n"/>
      <c r="M102" s="17">
        <f>IF($A102="","",IF(OR($B102="",$C102="",$D102="",$E102="",$F102="",$G102="",$H102="",$J102="",$K102="",$L102="",$O102="",$P102=""),"Missing fields",IF(OR(NOT(ISNUMBER($E102)),NOT(ISNUMBER($F102)),NOT(ISNUMBER($G102)),NOT(ISNUMBER($H102)),$G102&lt;=0,$H102&lt;0),"Check formats",IF(OR($J102=Assumptions!$E$4,$J102=Assumptions!$E$7,$K102=Assumptions!$E$4,$K102=Assumptions!$E$7,$L102=Assumptions!$F$4),"Pending information","Complete"))))</f>
        <v/>
      </c>
      <c r="N102" s="17">
        <f>IF($A102="","",IF($M102&lt;&gt;"Complete","Pending information",IF(OR(COUNTIF($A$4:$A$103,$A102)&gt;1,IFERROR(VLOOKUP($D102,Assumptions!$I$4:$J$13,2,FALSE),"")&lt;&gt;$C102),"Human check",IF(OR($F102&lt;$E102,$F102-$E102&gt;Assumptions!$B$6,AND($O102&lt;&gt;Assumptions!$D$8,TODAY()-$E102&gt;Assumptions!$B$5),AND($P102&lt;&gt;Assumptions!$G$4,$Q102=""),AND($P102=Assumptions!$G$4,$Q102&lt;&gt;""),AND($O102=Assumptions!$D$8,$P102=Assumptions!$G$4),AND($O102&lt;&gt;Assumptions!$D$8,$P102&lt;&gt;Assumptions!$G$4)),"Human check",IF($O102=Assumptions!$D$8,"Closed record",IF(OR($J102&lt;&gt;Assumptions!$E$5,$K102&lt;&gt;Assumptions!$E$5,$L102&lt;&gt;Assumptions!$F$5,$I102="",$I102&lt;Assumptions!$B$4),"Human check",IF($I102&lt;Assumptions!$B$4+Assumptions!$B$7,"Near threshold","Ready for manager review")))))))</f>
        <v/>
      </c>
      <c r="O102" s="13" t="n"/>
      <c r="P102" s="13" t="n"/>
      <c r="Q102" s="14" t="n"/>
      <c r="R102" s="13" t="n"/>
    </row>
    <row r="103" ht="32" customHeight="1">
      <c r="A103" s="13" t="n"/>
      <c r="B103" s="13" t="n"/>
      <c r="C103" s="13" t="n"/>
      <c r="D103" s="13" t="n"/>
      <c r="E103" s="14" t="n"/>
      <c r="F103" s="14" t="n"/>
      <c r="G103" s="15" t="n"/>
      <c r="H103" s="15" t="n"/>
      <c r="I103" s="18">
        <f>IF($A103="","",IF(OR(NOT(ISNUMBER($G103)),NOT(ISNUMBER($H103)),$G103&lt;=0),"",IFERROR($H103/$G103,"")))</f>
        <v/>
      </c>
      <c r="J103" s="13" t="n"/>
      <c r="K103" s="13" t="n"/>
      <c r="L103" s="13" t="n"/>
      <c r="M103" s="19">
        <f>IF($A103="","",IF(OR($B103="",$C103="",$D103="",$E103="",$F103="",$G103="",$H103="",$J103="",$K103="",$L103="",$O103="",$P103=""),"Missing fields",IF(OR(NOT(ISNUMBER($E103)),NOT(ISNUMBER($F103)),NOT(ISNUMBER($G103)),NOT(ISNUMBER($H103)),$G103&lt;=0,$H103&lt;0),"Check formats",IF(OR($J103=Assumptions!$E$4,$J103=Assumptions!$E$7,$K103=Assumptions!$E$4,$K103=Assumptions!$E$7,$L103=Assumptions!$F$4),"Pending information","Complete"))))</f>
        <v/>
      </c>
      <c r="N103" s="19">
        <f>IF($A103="","",IF($M103&lt;&gt;"Complete","Pending information",IF(OR(COUNTIF($A$4:$A$103,$A103)&gt;1,IFERROR(VLOOKUP($D103,Assumptions!$I$4:$J$13,2,FALSE),"")&lt;&gt;$C103),"Human check",IF(OR($F103&lt;$E103,$F103-$E103&gt;Assumptions!$B$6,AND($O103&lt;&gt;Assumptions!$D$8,TODAY()-$E103&gt;Assumptions!$B$5),AND($P103&lt;&gt;Assumptions!$G$4,$Q103=""),AND($P103=Assumptions!$G$4,$Q103&lt;&gt;""),AND($O103=Assumptions!$D$8,$P103=Assumptions!$G$4),AND($O103&lt;&gt;Assumptions!$D$8,$P103&lt;&gt;Assumptions!$G$4)),"Human check",IF($O103=Assumptions!$D$8,"Closed record",IF(OR($J103&lt;&gt;Assumptions!$E$5,$K103&lt;&gt;Assumptions!$E$5,$L103&lt;&gt;Assumptions!$F$5,$I103="",$I103&lt;Assumptions!$B$4),"Human check",IF($I103&lt;Assumptions!$B$4+Assumptions!$B$7,"Near threshold","Ready for manager review")))))))</f>
        <v/>
      </c>
      <c r="O103" s="13" t="n"/>
      <c r="P103" s="13" t="n"/>
      <c r="Q103" s="14" t="n"/>
      <c r="R103" s="13" t="n"/>
    </row>
  </sheetData>
  <autoFilter ref="A3:R103"/>
  <mergeCells count="1">
    <mergeCell ref="A1:R1"/>
  </mergeCells>
  <conditionalFormatting sqref="A4:A103">
    <cfRule type="expression" priority="1" dxfId="2">
      <formula>AND($A4&lt;&gt;"",COUNTIF($A$4:$A$103,$A4)&gt;1)</formula>
    </cfRule>
  </conditionalFormatting>
  <conditionalFormatting sqref="E4:E103">
    <cfRule type="expression" priority="2" dxfId="2">
      <formula>IFERROR(AND($A4&lt;&gt;"",$E4&lt;&gt;"",$O4&lt;&gt;Assumptions!$D$8,TODAY()-$E4&gt;Assumptions!$B$5),FALSE)</formula>
    </cfRule>
  </conditionalFormatting>
  <conditionalFormatting sqref="M4:M103">
    <cfRule type="expression" priority="3" dxfId="2">
      <formula>OR($M4="Missing fields",$M4="Check formats",$M4="Pending information")</formula>
    </cfRule>
    <cfRule type="expression" priority="4" dxfId="0">
      <formula>$M4="Complete"</formula>
    </cfRule>
  </conditionalFormatting>
  <conditionalFormatting sqref="N4:N103">
    <cfRule type="expression" priority="5" dxfId="0">
      <formula>$N4="Ready for manager review"</formula>
    </cfRule>
    <cfRule type="expression" priority="6" dxfId="2">
      <formula>$N4="Human check"</formula>
    </cfRule>
    <cfRule type="expression" priority="7" dxfId="1">
      <formula>OR($N4="Near threshold",$N4="Pending information")</formula>
    </cfRule>
  </conditionalFormatting>
  <dataValidations count="9">
    <dataValidation sqref="C4:C103" showDropDown="0" showInputMessage="1" showErrorMessage="1" allowBlank="0" errorTitle="Property check" error="Choose a property from the editable Assumptions list." promptTitle="Property" prompt="Select the fictional property associated with the application." type="list">
      <formula1>INDIRECT("Assumptions!$H$4:$H$6")</formula1>
    </dataValidation>
    <dataValidation sqref="D4:D103" showDropDown="0" showInputMessage="1" showErrorMessage="1" allowBlank="0" errorTitle="Unit check" error="Choose a unit from the editable Assumptions list." promptTitle="Unit" prompt="Select the unit requested by the applicant." type="list">
      <formula1>INDIRECT("Assumptions!$I$4:$I$13")</formula1>
    </dataValidation>
    <dataValidation sqref="E4:F103 Q4:Q103" showDropDown="0" showInputMessage="1" showErrorMessage="1" allowBlank="0" errorTitle="Date check" error="Enter a date within the editable permitted date range." promptTitle="Date entry" prompt="Use MM/DD/YYYY." type="date" operator="between">
      <formula1>Assumptions!$B$8</formula1>
      <formula2>Assumptions!$B$9</formula2>
    </dataValidation>
    <dataValidation sqref="G4:G103" showDropDown="0" showInputMessage="1" showErrorMessage="1" allowBlank="0" errorTitle="Rent check" error="Enter a positive monthly rent within the editable maximum." promptTitle="Monthly rent" prompt="Enter the monthly rent as a US dollar amount." type="decimal" operator="between">
      <formula1>0.01</formula1>
      <formula2>Assumptions!$B$10</formula2>
    </dataValidation>
    <dataValidation sqref="H4:H103" showDropDown="0" showInputMessage="1" showErrorMessage="1" allowBlank="0" errorTitle="Income check" error="Enter a nonnegative stated monthly income within the editable maximum." promptTitle="Stated income" prompt="Enter the stated monthly income as a US dollar amount." type="decimal" operator="between">
      <formula1>0</formula1>
      <formula2>Assumptions!$B$10</formula2>
    </dataValidation>
    <dataValidation sqref="J4:K103" showDropDown="0" showInputMessage="1" showErrorMessage="1" allowBlank="0" errorTitle="Document status check" error="Choose a document status from the Assumptions list." promptTitle="Document status" prompt="Record the administrative document review status." type="list">
      <formula1>INDIRECT("Assumptions!$E$4:$E$7")</formula1>
    </dataValidation>
    <dataValidation sqref="L4:L103" showDropDown="0" showInputMessage="1" showErrorMessage="1" allowBlank="0" errorTitle="Criteria status check" error="Choose a rental criteria review status from the Assumptions list." promptTitle="Rental review" prompt="Record the result of the manager-defined administrative review." type="list">
      <formula1>INDIRECT("Assumptions!$F$4:$F$7")</formula1>
    </dataValidation>
    <dataValidation sqref="O4:O103" showDropDown="0" showInputMessage="1" showErrorMessage="1" allowBlank="0" errorTitle="Workflow status check" error="Choose a workflow status from the Assumptions list." promptTitle="Workflow status" prompt="Record the current administrative workflow stage." type="list">
      <formula1>INDIRECT("Assumptions!$D$4:$D$8")</formula1>
    </dataValidation>
    <dataValidation sqref="P4:P103" showDropDown="0" showInputMessage="1" showErrorMessage="1" allowBlank="0" errorTitle="Outcome check" error="Choose a manager outcome from the Assumptions list." promptTitle="Manager outcome" prompt="Use Not decided until a human manager records an outcome." type="list">
      <formula1>INDIRECT("Assumptions!$G$4:$G$7")</formula1>
    </dataValidation>
  </dataValidations>
  <pageMargins left="0.25" right="0.25" top="0.5" bottom="0.5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23" customWidth="1" min="4" max="4"/>
    <col width="22" customWidth="1" min="5" max="5"/>
    <col width="28" customWidth="1" min="6" max="6"/>
    <col width="27" customWidth="1" min="7" max="7"/>
    <col width="28" customWidth="1" min="8" max="8"/>
    <col width="16" customWidth="1" min="9" max="9"/>
    <col width="28" customWidth="1" min="10" max="10"/>
  </cols>
  <sheetData>
    <row r="1" ht="28" customHeight="1">
      <c r="A1" s="1" t="inlineStr">
        <is>
          <t>Assumptions and Editable Lists</t>
        </is>
      </c>
    </row>
    <row r="2" ht="22" customHeight="1">
      <c r="A2" s="11" t="inlineStr">
        <is>
          <t>Review these manager-defined settings before use. Changing list wording should preserve each row's intended meaning.</t>
        </is>
      </c>
    </row>
    <row r="3">
      <c r="A3" s="2" t="inlineStr">
        <is>
          <t>Setting</t>
        </is>
      </c>
      <c r="B3" s="2" t="inlineStr">
        <is>
          <t>Editable Value</t>
        </is>
      </c>
      <c r="C3" s="2" t="inlineStr">
        <is>
          <t>Use</t>
        </is>
      </c>
      <c r="D3" s="2" t="inlineStr">
        <is>
          <t>Workflow Status</t>
        </is>
      </c>
      <c r="E3" s="2" t="inlineStr">
        <is>
          <t>Document Status</t>
        </is>
      </c>
      <c r="F3" s="2" t="inlineStr">
        <is>
          <t>Rental Review Status</t>
        </is>
      </c>
      <c r="G3" s="2" t="inlineStr">
        <is>
          <t>Manager Outcome</t>
        </is>
      </c>
      <c r="H3" s="2" t="inlineStr">
        <is>
          <t>Property List</t>
        </is>
      </c>
      <c r="I3" s="2" t="inlineStr">
        <is>
          <t>Unit List</t>
        </is>
      </c>
      <c r="J3" s="2" t="inlineStr">
        <is>
          <t>Mapped Property</t>
        </is>
      </c>
    </row>
    <row r="4" ht="34" customHeight="1">
      <c r="A4" s="20" t="inlineStr">
        <is>
          <t>Minimum stated income-to-rent ratio</t>
        </is>
      </c>
      <c r="B4" s="21" t="n">
        <v>3</v>
      </c>
      <c r="C4" s="20" t="inlineStr">
        <is>
          <t>Prompts a human check when the calculated ratio is lower.</t>
        </is>
      </c>
      <c r="D4" s="13" t="inlineStr">
        <is>
          <t>New</t>
        </is>
      </c>
      <c r="E4" s="13" t="inlineStr">
        <is>
          <t>Not reviewed</t>
        </is>
      </c>
      <c r="F4" s="13" t="inlineStr">
        <is>
          <t>Not reviewed</t>
        </is>
      </c>
      <c r="G4" s="13" t="inlineStr">
        <is>
          <t>Not decided</t>
        </is>
      </c>
      <c r="H4" s="13" t="inlineStr">
        <is>
          <t>Fictional Harbor House</t>
        </is>
      </c>
      <c r="I4" s="13" t="inlineStr">
        <is>
          <t>Unit F-101</t>
        </is>
      </c>
      <c r="J4" s="13" t="inlineStr">
        <is>
          <t>Fictional Harbor House</t>
        </is>
      </c>
    </row>
    <row r="5" ht="34" customHeight="1">
      <c r="A5" s="19" t="inlineStr">
        <is>
          <t>Open application age prompt (days)</t>
        </is>
      </c>
      <c r="B5" s="22" t="n">
        <v>7</v>
      </c>
      <c r="C5" s="19" t="inlineStr">
        <is>
          <t>Prompts a human check for an older record that is not closed.</t>
        </is>
      </c>
      <c r="D5" s="13" t="inlineStr">
        <is>
          <t>In Review</t>
        </is>
      </c>
      <c r="E5" s="13" t="inlineStr">
        <is>
          <t>Verified</t>
        </is>
      </c>
      <c r="F5" s="13" t="inlineStr">
        <is>
          <t>Meets manager criteria</t>
        </is>
      </c>
      <c r="G5" s="13" t="inlineStr">
        <is>
          <t>Approved by manager</t>
        </is>
      </c>
      <c r="H5" s="13" t="inlineStr">
        <is>
          <t>Fictional Juniper Court</t>
        </is>
      </c>
      <c r="I5" s="13" t="inlineStr">
        <is>
          <t>Unit F-102</t>
        </is>
      </c>
      <c r="J5" s="13" t="inlineStr">
        <is>
          <t>Fictional Harbor House</t>
        </is>
      </c>
    </row>
    <row r="6" ht="34" customHeight="1">
      <c r="A6" s="20" t="inlineStr">
        <is>
          <t>Maximum desired-start gap (days)</t>
        </is>
      </c>
      <c r="B6" s="22" t="n">
        <v>120</v>
      </c>
      <c r="C6" s="20" t="inlineStr">
        <is>
          <t>Prompts a human check when the desired date is too far from receipt.</t>
        </is>
      </c>
      <c r="D6" s="13" t="inlineStr">
        <is>
          <t>Waiting on Applicant</t>
        </is>
      </c>
      <c r="E6" s="13" t="inlineStr">
        <is>
          <t>Alternative review</t>
        </is>
      </c>
      <c r="F6" s="13" t="inlineStr">
        <is>
          <t>Requires exception review</t>
        </is>
      </c>
      <c r="G6" s="13" t="inlineStr">
        <is>
          <t>Not approved by manager</t>
        </is>
      </c>
      <c r="H6" s="13" t="inlineStr">
        <is>
          <t>Fictional Lantern Row</t>
        </is>
      </c>
      <c r="I6" s="13" t="inlineStr">
        <is>
          <t>Unit F-103</t>
        </is>
      </c>
      <c r="J6" s="13" t="inlineStr">
        <is>
          <t>Fictional Harbor House</t>
        </is>
      </c>
    </row>
    <row r="7" ht="34" customHeight="1">
      <c r="A7" s="19" t="inlineStr">
        <is>
          <t>Near-threshold margin</t>
        </is>
      </c>
      <c r="B7" s="21" t="n">
        <v>0.25</v>
      </c>
      <c r="C7" s="19" t="inlineStr">
        <is>
          <t>Identifies complete records close to the manager-defined ratio.</t>
        </is>
      </c>
      <c r="D7" s="13" t="inlineStr">
        <is>
          <t>Manager Review</t>
        </is>
      </c>
      <c r="E7" s="13" t="inlineStr">
        <is>
          <t>Missing</t>
        </is>
      </c>
      <c r="F7" s="13" t="inlineStr">
        <is>
          <t>Unable to verify</t>
        </is>
      </c>
      <c r="G7" s="13" t="inlineStr">
        <is>
          <t>Withdrawn</t>
        </is>
      </c>
      <c r="H7" s="13" t="n"/>
      <c r="I7" s="13" t="inlineStr">
        <is>
          <t>Unit F-104</t>
        </is>
      </c>
      <c r="J7" s="13" t="inlineStr">
        <is>
          <t>Fictional Harbor House</t>
        </is>
      </c>
    </row>
    <row r="8" ht="34" customHeight="1">
      <c r="A8" s="20" t="inlineStr">
        <is>
          <t>Earliest permitted date</t>
        </is>
      </c>
      <c r="B8" s="14" t="n">
        <v>45292</v>
      </c>
      <c r="C8" s="20" t="inlineStr">
        <is>
          <t>Lower limit for entered application dates.</t>
        </is>
      </c>
      <c r="D8" s="13" t="inlineStr">
        <is>
          <t>Closed</t>
        </is>
      </c>
      <c r="E8" s="13" t="n"/>
      <c r="F8" s="13" t="n"/>
      <c r="G8" s="13" t="n"/>
      <c r="H8" s="13" t="n"/>
      <c r="I8" s="13" t="inlineStr">
        <is>
          <t>Unit F-201</t>
        </is>
      </c>
      <c r="J8" s="13" t="inlineStr">
        <is>
          <t>Fictional Juniper Court</t>
        </is>
      </c>
    </row>
    <row r="9" ht="34" customHeight="1">
      <c r="A9" s="19" t="inlineStr">
        <is>
          <t>Latest permitted date</t>
        </is>
      </c>
      <c r="B9" s="14" t="n">
        <v>47118</v>
      </c>
      <c r="C9" s="19" t="inlineStr">
        <is>
          <t>Upper limit for entered application dates.</t>
        </is>
      </c>
      <c r="D9" s="13" t="n"/>
      <c r="E9" s="13" t="n"/>
      <c r="F9" s="13" t="n"/>
      <c r="G9" s="13" t="n"/>
      <c r="H9" s="13" t="n"/>
      <c r="I9" s="13" t="inlineStr">
        <is>
          <t>Unit F-202</t>
        </is>
      </c>
      <c r="J9" s="13" t="inlineStr">
        <is>
          <t>Fictional Juniper Court</t>
        </is>
      </c>
    </row>
    <row r="10" ht="34" customHeight="1">
      <c r="A10" s="20" t="inlineStr">
        <is>
          <t>Maximum rent or income entry</t>
        </is>
      </c>
      <c r="B10" s="15" t="n">
        <v>1000000</v>
      </c>
      <c r="C10" s="20" t="inlineStr">
        <is>
          <t>Upper data-entry limit used to catch likely typing errors.</t>
        </is>
      </c>
      <c r="D10" s="13" t="n"/>
      <c r="E10" s="13" t="n"/>
      <c r="F10" s="13" t="n"/>
      <c r="G10" s="13" t="n"/>
      <c r="H10" s="13" t="n"/>
      <c r="I10" s="13" t="inlineStr">
        <is>
          <t>Unit F-203</t>
        </is>
      </c>
      <c r="J10" s="13" t="inlineStr">
        <is>
          <t>Fictional Juniper Court</t>
        </is>
      </c>
    </row>
    <row r="11" ht="34" customHeight="1">
      <c r="A11" s="19" t="n"/>
      <c r="B11" s="19" t="n"/>
      <c r="C11" s="19" t="n"/>
      <c r="D11" s="13" t="n"/>
      <c r="E11" s="13" t="n"/>
      <c r="F11" s="13" t="n"/>
      <c r="G11" s="13" t="n"/>
      <c r="H11" s="13" t="n"/>
      <c r="I11" s="13" t="inlineStr">
        <is>
          <t>Unit F-301</t>
        </is>
      </c>
      <c r="J11" s="13" t="inlineStr">
        <is>
          <t>Fictional Lantern Row</t>
        </is>
      </c>
    </row>
    <row r="12" ht="34" customHeight="1">
      <c r="A12" s="20" t="n"/>
      <c r="B12" s="20" t="n"/>
      <c r="C12" s="20" t="n"/>
      <c r="D12" s="13" t="n"/>
      <c r="E12" s="13" t="n"/>
      <c r="F12" s="13" t="n"/>
      <c r="G12" s="13" t="n"/>
      <c r="H12" s="13" t="n"/>
      <c r="I12" s="13" t="inlineStr">
        <is>
          <t>Unit F-302</t>
        </is>
      </c>
      <c r="J12" s="13" t="inlineStr">
        <is>
          <t>Fictional Lantern Row</t>
        </is>
      </c>
    </row>
    <row r="13" ht="34" customHeight="1">
      <c r="A13" s="19" t="n"/>
      <c r="B13" s="19" t="n"/>
      <c r="C13" s="19" t="n"/>
      <c r="D13" s="13" t="n"/>
      <c r="E13" s="13" t="n"/>
      <c r="F13" s="13" t="n"/>
      <c r="G13" s="13" t="n"/>
      <c r="H13" s="13" t="n"/>
      <c r="I13" s="13" t="inlineStr">
        <is>
          <t>Unit F-303</t>
        </is>
      </c>
      <c r="J13" s="13" t="inlineStr">
        <is>
          <t>Fictional Lantern Row</t>
        </is>
      </c>
    </row>
  </sheetData>
  <mergeCells count="1">
    <mergeCell ref="A1:J1"/>
  </mergeCells>
  <pageMargins left="0.25" right="0.25" top="0.5" bottom="0.5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55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 ht="28" customHeight="1">
      <c r="A1" s="1" t="inlineStr">
        <is>
          <t>Instructions</t>
        </is>
      </c>
    </row>
    <row r="2"/>
    <row r="3">
      <c r="A3" s="23" t="inlineStr">
        <is>
          <t>Purpose</t>
        </is>
      </c>
      <c r="B3" s="23" t="n"/>
      <c r="C3" s="23" t="n"/>
      <c r="D3" s="23" t="n"/>
      <c r="E3" s="23" t="n"/>
      <c r="F3" s="23" t="n"/>
    </row>
    <row r="4" ht="38" customHeight="1">
      <c r="A4" s="24" t="inlineStr">
        <is>
          <t>Use this workbook to compare completed administrative review fields across rental applicants using the same manager-defined criteria.</t>
        </is>
      </c>
      <c r="B4" s="24" t="n"/>
      <c r="C4" s="24" t="n"/>
      <c r="D4" s="24" t="n"/>
      <c r="E4" s="24" t="n"/>
      <c r="F4" s="24" t="n"/>
    </row>
    <row r="5" ht="38" customHeight="1">
      <c r="A5" s="25" t="inlineStr">
        <is>
          <t>The calculated flags organize records for human review. They do not make, recommend, or guarantee an approval or rejection decision.</t>
        </is>
      </c>
      <c r="B5" s="25" t="n"/>
      <c r="C5" s="25" t="n"/>
      <c r="D5" s="25" t="n"/>
      <c r="E5" s="25" t="n"/>
      <c r="F5" s="25" t="n"/>
    </row>
    <row r="6"/>
    <row r="7">
      <c r="A7" s="23" t="inlineStr">
        <is>
          <t>Recommended Workflow</t>
        </is>
      </c>
      <c r="B7" s="23" t="n"/>
      <c r="C7" s="23" t="n"/>
      <c r="D7" s="23" t="n"/>
      <c r="E7" s="23" t="n"/>
      <c r="F7" s="23" t="n"/>
    </row>
    <row r="8" ht="38" customHeight="1">
      <c r="A8" s="24" t="inlineStr">
        <is>
          <t>1. Review the yellow settings and fictional property-unit list on the Assumptions sheet before entering applications.</t>
        </is>
      </c>
      <c r="B8" s="24" t="n"/>
      <c r="C8" s="24" t="n"/>
      <c r="D8" s="24" t="n"/>
      <c r="E8" s="24" t="n"/>
      <c r="F8" s="24" t="n"/>
    </row>
    <row r="9" ht="38" customHeight="1">
      <c r="A9" s="25" t="inlineStr">
        <is>
          <t>2. Enter one application per row on the Applications sheet. Use an internal alias and avoid sensitive identifiers.</t>
        </is>
      </c>
      <c r="B9" s="25" t="n"/>
      <c r="C9" s="25" t="n"/>
      <c r="D9" s="25" t="n"/>
      <c r="E9" s="25" t="n"/>
      <c r="F9" s="25" t="n"/>
    </row>
    <row r="10" ht="38" customHeight="1">
      <c r="A10" s="24" t="inlineStr">
        <is>
          <t>3. Record only the administrative document status and criteria review outcome supported by the manager's written process.</t>
        </is>
      </c>
      <c r="B10" s="24" t="n"/>
      <c r="C10" s="24" t="n"/>
      <c r="D10" s="24" t="n"/>
      <c r="E10" s="24" t="n"/>
      <c r="F10" s="24" t="n"/>
    </row>
    <row r="11" ht="38" customHeight="1">
      <c r="A11" s="25" t="inlineStr">
        <is>
          <t>4. Review every Pending information, Human check, and Near threshold flag instead of relying on the formula alone.</t>
        </is>
      </c>
      <c r="B11" s="25" t="n"/>
      <c r="C11" s="25" t="n"/>
      <c r="D11" s="25" t="n"/>
      <c r="E11" s="25" t="n"/>
      <c r="F11" s="25" t="n"/>
    </row>
    <row r="12" ht="38" customHeight="1">
      <c r="A12" s="24" t="inlineStr">
        <is>
          <t>5. Record a manager outcome and decision date only after a human manager completes the applicable review.</t>
        </is>
      </c>
      <c r="B12" s="24" t="n"/>
      <c r="C12" s="24" t="n"/>
      <c r="D12" s="24" t="n"/>
      <c r="E12" s="24" t="n"/>
      <c r="F12" s="24" t="n"/>
    </row>
    <row r="13" ht="38" customHeight="1">
      <c r="A13" s="25" t="inlineStr">
        <is>
          <t>6. Keep the workflow status consistent with the outcome. Closed records should have a final outcome and decision date.</t>
        </is>
      </c>
      <c r="B13" s="25" t="n"/>
      <c r="C13" s="25" t="n"/>
      <c r="D13" s="25" t="n"/>
      <c r="E13" s="25" t="n"/>
      <c r="F13" s="25" t="n"/>
    </row>
    <row r="14"/>
    <row r="15">
      <c r="A15" s="23" t="inlineStr">
        <is>
          <t>Review Boundaries</t>
        </is>
      </c>
      <c r="B15" s="23" t="n"/>
      <c r="C15" s="23" t="n"/>
      <c r="D15" s="23" t="n"/>
      <c r="E15" s="23" t="n"/>
      <c r="F15" s="23" t="n"/>
    </row>
    <row r="16" ht="38" customHeight="1">
      <c r="A16" s="24" t="inlineStr">
        <is>
          <t>Do not add protected-class information, full government identification numbers, bank details, or other unnecessary sensitive data.</t>
        </is>
      </c>
      <c r="B16" s="24" t="n"/>
      <c r="C16" s="24" t="n"/>
      <c r="D16" s="24" t="n"/>
      <c r="E16" s="24" t="n"/>
      <c r="F16" s="24" t="n"/>
    </row>
    <row r="17" ht="38" customHeight="1">
      <c r="A17" s="25" t="inlineStr">
        <is>
          <t>The stated income-to-rent ratio is a manager-editable administrative criterion. Apply any criteria consistently and review exceptions individually.</t>
        </is>
      </c>
      <c r="B17" s="25" t="n"/>
      <c r="C17" s="25" t="n"/>
      <c r="D17" s="25" t="n"/>
      <c r="E17" s="25" t="n"/>
      <c r="F17" s="25" t="n"/>
    </row>
    <row r="18" ht="38" customHeight="1">
      <c r="A18" s="24" t="inlineStr">
        <is>
          <t>This workbook does not contact applicants, verify documents, obtain credit data, process payments, or connect to external systems.</t>
        </is>
      </c>
      <c r="B18" s="24" t="n"/>
      <c r="C18" s="24" t="n"/>
      <c r="D18" s="24" t="n"/>
      <c r="E18" s="24" t="n"/>
      <c r="F18" s="24" t="n"/>
    </row>
    <row r="19" ht="38" customHeight="1">
      <c r="A19" s="25" t="inlineStr">
        <is>
          <t>Review applicable federal, state, and local requirements and the property's written screening policy. This workbook is not legal or tax advice.</t>
        </is>
      </c>
      <c r="B19" s="25" t="n"/>
      <c r="C19" s="25" t="n"/>
      <c r="D19" s="25" t="n"/>
      <c r="E19" s="25" t="n"/>
      <c r="F19" s="25" t="n"/>
    </row>
  </sheetData>
  <mergeCells count="1">
    <mergeCell ref="A1:F1"/>
  </mergeCells>
  <pageMargins left="0.25" right="0.25" top="0.5" bottom="0.5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Rental Operations Team</dc:creator>
  <dc:title xmlns:dc="http://purl.org/dc/elements/1.1/">Rental Application Comparison Worksheet</dc:title>
  <dc:description xmlns:dc="http://purl.org/dc/elements/1.1/">Organizes manager-entered administrative review fields without making rental decisions.</dc:description>
  <dc:subject xmlns:dc="http://purl.org/dc/elements/1.1/">Administrative comparison of fictional rental applications</dc:subject>
  <dcterms:created xmlns:dcterms="http://purl.org/dc/terms/" xmlns:xsi="http://www.w3.org/2001/XMLSchema-instance" xsi:type="dcterms:W3CDTF">2026-09-10T08:53:31Z</dcterms:created>
  <dcterms:modified xmlns:dcterms="http://purl.org/dc/terms/" xmlns:xsi="http://www.w3.org/2001/XMLSchema-instance" xsi:type="dcterms:W3CDTF">2026-09-10T08:53:31+00:00Z</dcterms:modified>
</cp:coreProperties>
</file>