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ve-In Co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'Move-In Costs'!$A$4:$U$104</definedName>
    <definedName name="_xlnm._FilterDatabase" localSheetId="2" hidden="1">'Assumptions'!$A$4:$C$7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238"/>
      <sz val="10"/>
    </font>
    <font>
      <name val="Calibri"/>
      <b val="1"/>
      <color rgb="00FFFFFF"/>
      <sz val="10"/>
    </font>
    <font>
      <name val="Calibri"/>
      <color rgb="00243238"/>
      <sz val="10"/>
    </font>
    <font>
      <name val="Calibri"/>
      <i val="1"/>
      <color rgb="0053645F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5F8F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0" borderId="0" pivotButton="0" quotePrefix="0" xfId="0"/>
    <xf numFmtId="164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5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3" customWidth="1" min="3" max="3"/>
    <col width="22" customWidth="1" min="4" max="4"/>
    <col width="12" customWidth="1" min="5" max="5"/>
    <col width="18" customWidth="1" min="6" max="6"/>
    <col width="3" customWidth="1" min="7" max="7"/>
    <col width="3" customWidth="1" min="8" max="8"/>
  </cols>
  <sheetData>
    <row r="1" ht="26" customHeight="1">
      <c r="A1" s="1" t="inlineStr">
        <is>
          <t>Rental Move-In Cost Calculator — Summary</t>
        </is>
      </c>
      <c r="B1" s="25" t="n"/>
      <c r="C1" s="25" t="n"/>
      <c r="D1" s="25" t="n"/>
      <c r="E1" s="25" t="n"/>
      <c r="F1" s="25" t="n"/>
      <c r="G1" s="25" t="n"/>
      <c r="H1" s="26" t="n"/>
    </row>
    <row r="2">
      <c r="A2" s="3" t="inlineStr">
        <is>
          <t>As of</t>
        </is>
      </c>
      <c r="B2" s="4">
        <f>TODAY()</f>
        <v/>
      </c>
    </row>
    <row r="3">
      <c r="A3" s="5" t="inlineStr">
        <is>
          <t>Portfolio Indicator</t>
        </is>
      </c>
      <c r="B3" s="5" t="inlineStr">
        <is>
          <t>Calculated Value</t>
        </is>
      </c>
      <c r="D3" s="5" t="inlineStr">
        <is>
          <t>Status</t>
        </is>
      </c>
      <c r="E3" s="5" t="inlineStr">
        <is>
          <t>Count</t>
        </is>
      </c>
      <c r="F3" s="5" t="inlineStr">
        <is>
          <t>Total Due</t>
        </is>
      </c>
    </row>
    <row r="4">
      <c r="A4" s="6" t="inlineStr">
        <is>
          <t>Plans Entered</t>
        </is>
      </c>
      <c r="B4" s="7">
        <f>COUNTIF('Move-In Costs'!$A$5:$A$104,"&lt;&gt;")</f>
        <v/>
      </c>
      <c r="D4" s="6">
        <f>Assumptions!$C$11</f>
        <v/>
      </c>
      <c r="E4" s="7">
        <f>COUNTIF('Move-In Costs'!$T$5:$T$104,$D4)</f>
        <v/>
      </c>
      <c r="F4" s="8">
        <f>IFERROR(SUMIF('Move-In Costs'!$T$5:$T$104,$D4,'Move-In Costs'!$P$5:$P$104),0)</f>
        <v/>
      </c>
    </row>
    <row r="5">
      <c r="A5" s="9" t="inlineStr">
        <is>
          <t>Non-Canceled Plans</t>
        </is>
      </c>
      <c r="B5" s="10">
        <f>COUNTIFS('Move-In Costs'!$A$5:$A$104,"&lt;&gt;",'Move-In Costs'!$T$5:$T$104,"&lt;&gt;Canceled")</f>
        <v/>
      </c>
      <c r="D5" s="9">
        <f>Assumptions!$C$12</f>
        <v/>
      </c>
      <c r="E5" s="10">
        <f>COUNTIF('Move-In Costs'!$T$5:$T$104,$D5)</f>
        <v/>
      </c>
      <c r="F5" s="11">
        <f>IFERROR(SUMIF('Move-In Costs'!$T$5:$T$104,$D5,'Move-In Costs'!$P$5:$P$104),0)</f>
        <v/>
      </c>
    </row>
    <row r="6">
      <c r="A6" s="6" t="inlineStr">
        <is>
          <t>Total Due, Non-Canceled</t>
        </is>
      </c>
      <c r="B6" s="8">
        <f>IFERROR(SUMIFS('Move-In Costs'!$P$5:$P$104,'Move-In Costs'!$A$5:$A$104,"&lt;&gt;",'Move-In Costs'!$T$5:$T$104,"&lt;&gt;Canceled"),0)</f>
        <v/>
      </c>
      <c r="D6" s="6">
        <f>Assumptions!$C$13</f>
        <v/>
      </c>
      <c r="E6" s="7">
        <f>COUNTIF('Move-In Costs'!$T$5:$T$104,$D6)</f>
        <v/>
      </c>
      <c r="F6" s="8">
        <f>IFERROR(SUMIF('Move-In Costs'!$T$5:$T$104,$D6,'Move-In Costs'!$P$5:$P$104),0)</f>
        <v/>
      </c>
    </row>
    <row r="7">
      <c r="A7" s="9" t="inlineStr">
        <is>
          <t>Amount Received, Non-Canceled</t>
        </is>
      </c>
      <c r="B7" s="11">
        <f>IFERROR(SUMIFS('Move-In Costs'!$Q$5:$Q$104,'Move-In Costs'!$A$5:$A$104,"&lt;&gt;",'Move-In Costs'!$T$5:$T$104,"&lt;&gt;Canceled"),0)</f>
        <v/>
      </c>
      <c r="D7" s="9">
        <f>Assumptions!$C$14</f>
        <v/>
      </c>
      <c r="E7" s="10">
        <f>COUNTIF('Move-In Costs'!$T$5:$T$104,$D7)</f>
        <v/>
      </c>
      <c r="F7" s="11">
        <f>IFERROR(SUMIF('Move-In Costs'!$T$5:$T$104,$D7,'Move-In Costs'!$P$5:$P$104),0)</f>
        <v/>
      </c>
    </row>
    <row r="8">
      <c r="A8" s="6" t="inlineStr">
        <is>
          <t>Balance Due, Non-Canceled</t>
        </is>
      </c>
      <c r="B8" s="8">
        <f>IFERROR(SUMIFS('Move-In Costs'!$R$5:$R$104,'Move-In Costs'!$A$5:$A$104,"&lt;&gt;",'Move-In Costs'!$T$5:$T$104,"&lt;&gt;Canceled"),0)</f>
        <v/>
      </c>
      <c r="D8" s="6">
        <f>Assumptions!$C$15</f>
        <v/>
      </c>
      <c r="E8" s="7">
        <f>COUNTIF('Move-In Costs'!$T$5:$T$104,$D8)</f>
        <v/>
      </c>
      <c r="F8" s="8">
        <f>IFERROR(SUMIF('Move-In Costs'!$T$5:$T$104,$D8,'Move-In Costs'!$P$5:$P$104),0)</f>
        <v/>
      </c>
    </row>
    <row r="9">
      <c r="A9" s="9" t="inlineStr">
        <is>
          <t>Past Move-In Balances</t>
        </is>
      </c>
      <c r="B9" s="10">
        <f>COUNTIFS('Move-In Costs'!$A$5:$A$104,"&lt;&gt;",'Move-In Costs'!$D$5:$D$104,"&lt;"&amp;TODAY(),'Move-In Costs'!$R$5:$R$104,"&gt;0",'Move-In Costs'!$T$5:$T$104,"&lt;&gt;Canceled")</f>
        <v/>
      </c>
    </row>
    <row r="10">
      <c r="A10" s="6" t="inlineStr">
        <is>
          <t>Rows Needing Review</t>
        </is>
      </c>
      <c r="B10" s="7">
        <f>COUNTIF('Move-In Costs'!$U$5:$U$104,"?*")</f>
        <v/>
      </c>
    </row>
    <row r="11">
      <c r="A11" s="9" t="inlineStr">
        <is>
          <t>Clear Non-Canceled Rows</t>
        </is>
      </c>
      <c r="B11" s="10">
        <f>COUNTIFS('Move-In Costs'!$A$5:$A$104,"&lt;&gt;",'Move-In Costs'!$U$5:$U$104,"",'Move-In Costs'!$T$5:$T$104,"&lt;&gt;Canceled")</f>
        <v/>
      </c>
      <c r="D11" s="5" t="inlineStr">
        <is>
          <t>Responsibility</t>
        </is>
      </c>
      <c r="E11" s="5" t="inlineStr">
        <is>
          <t>Count</t>
        </is>
      </c>
      <c r="F11" s="5" t="inlineStr">
        <is>
          <t>Total Due</t>
        </is>
      </c>
    </row>
    <row r="12">
      <c r="D12" s="6">
        <f>Assumptions!$A$11</f>
        <v/>
      </c>
      <c r="E12" s="7">
        <f>COUNTIF('Move-In Costs'!$S$5:$S$104,$D12)</f>
        <v/>
      </c>
      <c r="F12" s="8">
        <f>IFERROR(SUMIF('Move-In Costs'!$S$5:$S$104,$D12,'Move-In Costs'!$P$5:$P$104),0)</f>
        <v/>
      </c>
    </row>
    <row r="13">
      <c r="D13" s="9">
        <f>Assumptions!$A$12</f>
        <v/>
      </c>
      <c r="E13" s="10">
        <f>COUNTIF('Move-In Costs'!$S$5:$S$104,$D13)</f>
        <v/>
      </c>
      <c r="F13" s="11">
        <f>IFERROR(SUMIF('Move-In Costs'!$S$5:$S$104,$D13,'Move-In Costs'!$P$5:$P$104),0)</f>
        <v/>
      </c>
    </row>
    <row r="14">
      <c r="D14" s="6">
        <f>Assumptions!$A$13</f>
        <v/>
      </c>
      <c r="E14" s="7">
        <f>COUNTIF('Move-In Costs'!$S$5:$S$104,$D14)</f>
        <v/>
      </c>
      <c r="F14" s="8">
        <f>IFERROR(SUMIF('Move-In Costs'!$S$5:$S$104,$D14,'Move-In Costs'!$P$5:$P$104),0)</f>
        <v/>
      </c>
    </row>
  </sheetData>
  <mergeCells count="1">
    <mergeCell ref="A1:H1"/>
  </mergeCells>
  <conditionalFormatting sqref="B8">
    <cfRule type="expression" priority="1" dxfId="0">
      <formula>$B$8&gt;0</formula>
    </cfRule>
  </conditionalFormatting>
  <conditionalFormatting sqref="B11">
    <cfRule type="expression" priority="2" dxfId="1">
      <formula>$B$11&gt;0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4" customWidth="1" min="3" max="3"/>
    <col width="14" customWidth="1" min="4" max="4"/>
    <col width="14" customWidth="1" min="5" max="5"/>
    <col width="29" customWidth="1" min="6" max="6"/>
    <col width="18" customWidth="1" min="7" max="7"/>
    <col width="14" customWidth="1" min="8" max="8"/>
    <col width="15" customWidth="1" min="9" max="9"/>
    <col width="16" customWidth="1" min="10" max="10"/>
    <col width="15" customWidth="1" min="11" max="11"/>
    <col width="16" customWidth="1" min="12" max="12"/>
    <col width="31" customWidth="1" min="13" max="13"/>
    <col width="19" customWidth="1" min="14" max="14"/>
    <col width="13" customWidth="1" min="15" max="15"/>
    <col width="21" customWidth="1" min="16" max="16"/>
    <col width="16" customWidth="1" min="17" max="17"/>
    <col width="15" customWidth="1" min="18" max="18"/>
    <col width="16" customWidth="1" min="19" max="19"/>
    <col width="18" customWidth="1" min="20" max="20"/>
    <col width="30" customWidth="1" min="21" max="21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26" customHeight="1">
      <c r="A1" s="1" t="inlineStr">
        <is>
          <t>Rental Move-In Cost Calculator — Plans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25" t="n"/>
      <c r="U1" s="26" t="n"/>
    </row>
    <row r="2">
      <c r="A2" s="12" t="inlineStr">
        <is>
          <t>Yellow cells are editable. Review each lease and local requirements before using a calculated amount.</t>
        </is>
      </c>
      <c r="X2">
        <f>Assumptions!A5</f>
        <v/>
      </c>
      <c r="Y2">
        <f>Assumptions!E11</f>
        <v/>
      </c>
      <c r="Z2">
        <f>Assumptions!A11</f>
        <v/>
      </c>
      <c r="AA2">
        <f>Assumptions!C11</f>
        <v/>
      </c>
      <c r="AB2">
        <f>Assumptions!F5</f>
        <v/>
      </c>
    </row>
    <row r="3">
      <c r="A3" s="12" t="inlineStr">
        <is>
          <t>First Full Rent should be Yes only when a separate full-month rent amount is due before move-in.</t>
        </is>
      </c>
      <c r="X3">
        <f>Assumptions!A6</f>
        <v/>
      </c>
      <c r="Y3">
        <f>Assumptions!E12</f>
        <v/>
      </c>
      <c r="Z3">
        <f>Assumptions!A12</f>
        <v/>
      </c>
      <c r="AA3">
        <f>Assumptions!C12</f>
        <v/>
      </c>
      <c r="AB3">
        <f>Assumptions!F6</f>
        <v/>
      </c>
    </row>
    <row r="4" ht="34" customHeight="1">
      <c r="A4" s="13" t="inlineStr">
        <is>
          <t>Tenancy ID</t>
        </is>
      </c>
      <c r="B4" s="13" t="inlineStr">
        <is>
          <t>Property</t>
        </is>
      </c>
      <c r="C4" s="13" t="inlineStr">
        <is>
          <t>Unit</t>
        </is>
      </c>
      <c r="D4" s="13" t="inlineStr">
        <is>
          <t>Move-In Date</t>
        </is>
      </c>
      <c r="E4" s="13" t="inlineStr">
        <is>
          <t>Monthly Rent</t>
        </is>
      </c>
      <c r="F4" s="13" t="inlineStr">
        <is>
          <t>Proration Method</t>
        </is>
      </c>
      <c r="G4" s="13" t="inlineStr">
        <is>
          <t>Prorated Days Override</t>
        </is>
      </c>
      <c r="H4" s="13" t="inlineStr">
        <is>
          <t>Prorated Days</t>
        </is>
      </c>
      <c r="I4" s="13" t="inlineStr">
        <is>
          <t>Prorated Rent</t>
        </is>
      </c>
      <c r="J4" s="13" t="inlineStr">
        <is>
          <t>First Full Rent?</t>
        </is>
      </c>
      <c r="K4" s="13" t="inlineStr">
        <is>
          <t>First Full Rent</t>
        </is>
      </c>
      <c r="L4" s="13" t="inlineStr">
        <is>
          <t>Security Deposit</t>
        </is>
      </c>
      <c r="M4" s="13" t="inlineStr">
        <is>
          <t>Charge Description</t>
        </is>
      </c>
      <c r="N4" s="13" t="inlineStr">
        <is>
          <t>Manager-Entered Charges</t>
        </is>
      </c>
      <c r="O4" s="13" t="inlineStr">
        <is>
          <t>Credits</t>
        </is>
      </c>
      <c r="P4" s="13" t="inlineStr">
        <is>
          <t>Total Due Before Move-In</t>
        </is>
      </c>
      <c r="Q4" s="13" t="inlineStr">
        <is>
          <t>Amount Received</t>
        </is>
      </c>
      <c r="R4" s="13" t="inlineStr">
        <is>
          <t>Balance Due</t>
        </is>
      </c>
      <c r="S4" s="13" t="inlineStr">
        <is>
          <t>Responsibility</t>
        </is>
      </c>
      <c r="T4" s="13" t="inlineStr">
        <is>
          <t>Status</t>
        </is>
      </c>
      <c r="U4" s="13" t="inlineStr">
        <is>
          <t>Review Alert</t>
        </is>
      </c>
      <c r="X4">
        <f>Assumptions!A7</f>
        <v/>
      </c>
      <c r="Z4">
        <f>Assumptions!A13</f>
        <v/>
      </c>
      <c r="AA4">
        <f>Assumptions!C13</f>
        <v/>
      </c>
      <c r="AB4">
        <f>Assumptions!F7</f>
        <v/>
      </c>
    </row>
    <row r="5">
      <c r="A5" s="14" t="inlineStr">
        <is>
          <t>FICTIONAL-TEN-001</t>
        </is>
      </c>
      <c r="B5" s="15" t="inlineStr">
        <is>
          <t>Fictional Harbor Flats</t>
        </is>
      </c>
      <c r="C5" s="14" t="inlineStr">
        <is>
          <t>Demo-1A</t>
        </is>
      </c>
      <c r="D5" s="16" t="n">
        <v>46280</v>
      </c>
      <c r="E5" s="17" t="n">
        <v>1850</v>
      </c>
      <c r="F5" s="15" t="inlineStr">
        <is>
          <t>Actual Days in Move-In Month</t>
        </is>
      </c>
      <c r="G5" s="18" t="n"/>
      <c r="H5" s="19">
        <f>IF(OR($D5="",$F5=""),"",IFERROR(IF(VLOOKUP($F5,Assumptions!$A$5:$C$7,2,FALSE)="NONE",0,IF($G5&lt;&gt;"",$G5,IF(VLOOKUP($F5,Assumptions!$A$5:$C$7,2,FALSE)="ACTUAL",DAY(EOMONTH($D5,0))-DAY($D5)+1,MAX(0,VLOOKUP($F5,Assumptions!$A$5:$C$7,3,FALSE)-MIN(DAY($D5),VLOOKUP($F5,Assumptions!$A$5:$C$7,3,FALSE))+1)))),""))</f>
        <v/>
      </c>
      <c r="I5" s="20">
        <f>IF(OR(NOT(ISNUMBER($E5)),NOT(ISNUMBER($H5)),$F5=""),"",IFERROR(IF(VLOOKUP($F5,Assumptions!$A$5:$C$7,2,FALSE)="NONE",0,ROUND($E5*$H5/IF(VLOOKUP($F5,Assumptions!$A$5:$C$7,2,FALSE)="ACTUAL",DAY(EOMONTH($D5,0)),VLOOKUP($F5,Assumptions!$A$5:$C$7,3,FALSE)),2)),""))</f>
        <v/>
      </c>
      <c r="J5" s="14" t="inlineStr">
        <is>
          <t>Yes</t>
        </is>
      </c>
      <c r="K5" s="20">
        <f>IF(OR(NOT(ISNUMBER($E5)),$J5=""),"",IF($J5="Yes",ROUND($E5,2),0))</f>
        <v/>
      </c>
      <c r="L5" s="17" t="n">
        <v>1850</v>
      </c>
      <c r="M5" s="15" t="inlineStr">
        <is>
          <t>Fictional key setup</t>
        </is>
      </c>
      <c r="N5" s="17" t="n">
        <v>150</v>
      </c>
      <c r="O5" s="17" t="n">
        <v>100</v>
      </c>
      <c r="P5" s="20">
        <f>IF(OR($A5="",NOT(ISNUMBER($I5)),NOT(ISNUMBER($K5)),NOT(OR($L5="",ISNUMBER($L5))),NOT(OR($N5="",ISNUMBER($N5))),NOT(OR($O5="",ISNUMBER($O5)))),"",IFERROR(MAX(0,ROUND(SUM($I5,$K5,$L5,$N5)-IF($O5="",0,$O5),2)),""))</f>
        <v/>
      </c>
      <c r="Q5" s="17" t="n">
        <v>1000</v>
      </c>
      <c r="R5" s="20">
        <f>IF($P5="","",IF(NOT(OR($Q5="",ISNUMBER($Q5))),"",IFERROR(MAX(0,ROUND($P5-IF($Q5="",0,$Q5),2)),"")))</f>
        <v/>
      </c>
      <c r="S5" s="14" t="inlineStr">
        <is>
          <t>Tenant</t>
        </is>
      </c>
      <c r="T5" s="14" t="inlineStr">
        <is>
          <t>Pending Review</t>
        </is>
      </c>
      <c r="U5" s="21">
        <f>IF(COUNTA($A5:$G5,$J5,$L5:$O5,$Q5,$S5:$T5)=0,"",IF(OR($A5="",$B5="",$C5="",$D5="",$E5="",$F5="",$J5="",$S5="",$T5=""),"Check required inputs",IF(COUNTIF($A$5:$A$104,$A5)&gt;1,"Duplicate tenancy ID",IF(OR(NOT(ISNUMBER($D5)),NOT(ISNUMBER($E5)),AND($G5&lt;&gt;"",NOT(ISNUMBER($G5))),AND($L5&lt;&gt;"",NOT(ISNUMBER($L5))),AND($N5&lt;&gt;"",NOT(ISNUMBER($N5))),AND($O5&lt;&gt;"",NOT(ISNUMBER($O5))),AND($Q5&lt;&gt;"",NOT(ISNUMBER($Q5)))),"Check date or amount entries",IF(OR($D5&lt;Assumptions!$F$5,$D5&gt;Assumptions!$F$6),"Check move-in date",IF(OR(AND(ISNUMBER($E5),$E5&gt;Assumptions!$F$7),AND(ISNUMBER($L5),$L5&gt;Assumptions!$F$7),AND(ISNUMBER($N5),$N5&gt;Assumptions!$F$7),AND(ISNUMBER($O5),$O5&gt;Assumptions!$F$7),AND(ISNUMBER($Q5),$Q5&gt;Assumptions!$F$7)),"Check amount limit",IF(AND(ISNUMBER($N5),$N5&gt;0,$M5=""),"Describe manager-entered charge",IF(AND(ISNUMBER($H5),$H5&gt;IFERROR(IF(VLOOKUP($F5,Assumptions!$A$5:$C$7,2,FALSE)="ACTUAL",DAY(EOMONTH($D5,0)),VLOOKUP($F5,Assumptions!$A$5:$C$7,3,FALSE)),Assumptions!$F$8)),"Check prorated days",IF(OR($H5="",$I5="",$K5="",$P5=""),"Check calculation settings",IF($T5="Canceled","Canceled: verify amounts",IF(AND($T5="Complete",$R5&gt;0),"Complete status has balance",IF(AND(ISNUMBER($P5),ISNUMBER($Q5),$Q5&gt;$P5),"Received exceeds total",IF(AND(ISNUMBER($D5),$D5&lt;TODAY(),$R5&gt;0,$T5&lt;&gt;"Canceled"),"Past move-in with balance","")))))))))))))</f>
        <v/>
      </c>
      <c r="X5">
        <f>""</f>
        <v/>
      </c>
      <c r="Z5">
        <f>""</f>
        <v/>
      </c>
      <c r="AA5">
        <f>Assumptions!C14</f>
        <v/>
      </c>
      <c r="AB5">
        <f>Assumptions!F8</f>
        <v/>
      </c>
    </row>
    <row r="6">
      <c r="A6" s="14" t="inlineStr">
        <is>
          <t>FICTIONAL-TEN-002</t>
        </is>
      </c>
      <c r="B6" s="15" t="inlineStr">
        <is>
          <t>Imaginary Cedar Court</t>
        </is>
      </c>
      <c r="C6" s="14" t="inlineStr">
        <is>
          <t>Sample-2B</t>
        </is>
      </c>
      <c r="D6" s="16" t="n">
        <v>46296</v>
      </c>
      <c r="E6" s="17" t="n">
        <v>2200</v>
      </c>
      <c r="F6" s="15" t="inlineStr">
        <is>
          <t>No Proration</t>
        </is>
      </c>
      <c r="G6" s="18" t="n"/>
      <c r="H6" s="22">
        <f>IF(OR($D6="",$F6=""),"",IFERROR(IF(VLOOKUP($F6,Assumptions!$A$5:$C$7,2,FALSE)="NONE",0,IF($G6&lt;&gt;"",$G6,IF(VLOOKUP($F6,Assumptions!$A$5:$C$7,2,FALSE)="ACTUAL",DAY(EOMONTH($D6,0))-DAY($D6)+1,MAX(0,VLOOKUP($F6,Assumptions!$A$5:$C$7,3,FALSE)-MIN(DAY($D6),VLOOKUP($F6,Assumptions!$A$5:$C$7,3,FALSE))+1)))),""))</f>
        <v/>
      </c>
      <c r="I6" s="23">
        <f>IF(OR(NOT(ISNUMBER($E6)),NOT(ISNUMBER($H6)),$F6=""),"",IFERROR(IF(VLOOKUP($F6,Assumptions!$A$5:$C$7,2,FALSE)="NONE",0,ROUND($E6*$H6/IF(VLOOKUP($F6,Assumptions!$A$5:$C$7,2,FALSE)="ACTUAL",DAY(EOMONTH($D6,0)),VLOOKUP($F6,Assumptions!$A$5:$C$7,3,FALSE)),2)),""))</f>
        <v/>
      </c>
      <c r="J6" s="14" t="inlineStr">
        <is>
          <t>Yes</t>
        </is>
      </c>
      <c r="K6" s="23">
        <f>IF(OR(NOT(ISNUMBER($E6)),$J6=""),"",IF($J6="Yes",ROUND($E6,2),0))</f>
        <v/>
      </c>
      <c r="L6" s="17" t="n">
        <v>2200</v>
      </c>
      <c r="M6" s="15" t="inlineStr">
        <is>
          <t>Fictional elevator reservation</t>
        </is>
      </c>
      <c r="N6" s="17" t="n">
        <v>75</v>
      </c>
      <c r="O6" s="17" t="n">
        <v>0</v>
      </c>
      <c r="P6" s="23">
        <f>IF(OR($A6="",NOT(ISNUMBER($I6)),NOT(ISNUMBER($K6)),NOT(OR($L6="",ISNUMBER($L6))),NOT(OR($N6="",ISNUMBER($N6))),NOT(OR($O6="",ISNUMBER($O6)))),"",IFERROR(MAX(0,ROUND(SUM($I6,$K6,$L6,$N6)-IF($O6="",0,$O6),2)),""))</f>
        <v/>
      </c>
      <c r="Q6" s="17" t="n">
        <v>4475</v>
      </c>
      <c r="R6" s="23">
        <f>IF($P6="","",IF(NOT(OR($Q6="",ISNUMBER($Q6))),"",IFERROR(MAX(0,ROUND($P6-IF($Q6="",0,$Q6),2)),"")))</f>
        <v/>
      </c>
      <c r="S6" s="14" t="inlineStr">
        <is>
          <t>Tenant</t>
        </is>
      </c>
      <c r="T6" s="14" t="inlineStr">
        <is>
          <t>Complete</t>
        </is>
      </c>
      <c r="U6" s="24">
        <f>IF(COUNTA($A6:$G6,$J6,$L6:$O6,$Q6,$S6:$T6)=0,"",IF(OR($A6="",$B6="",$C6="",$D6="",$E6="",$F6="",$J6="",$S6="",$T6=""),"Check required inputs",IF(COUNTIF($A$5:$A$104,$A6)&gt;1,"Duplicate tenancy ID",IF(OR(NOT(ISNUMBER($D6)),NOT(ISNUMBER($E6)),AND($G6&lt;&gt;"",NOT(ISNUMBER($G6))),AND($L6&lt;&gt;"",NOT(ISNUMBER($L6))),AND($N6&lt;&gt;"",NOT(ISNUMBER($N6))),AND($O6&lt;&gt;"",NOT(ISNUMBER($O6))),AND($Q6&lt;&gt;"",NOT(ISNUMBER($Q6)))),"Check date or amount entries",IF(OR($D6&lt;Assumptions!$F$5,$D6&gt;Assumptions!$F$6),"Check move-in date",IF(OR(AND(ISNUMBER($E6),$E6&gt;Assumptions!$F$7),AND(ISNUMBER($L6),$L6&gt;Assumptions!$F$7),AND(ISNUMBER($N6),$N6&gt;Assumptions!$F$7),AND(ISNUMBER($O6),$O6&gt;Assumptions!$F$7),AND(ISNUMBER($Q6),$Q6&gt;Assumptions!$F$7)),"Check amount limit",IF(AND(ISNUMBER($N6),$N6&gt;0,$M6=""),"Describe manager-entered charge",IF(AND(ISNUMBER($H6),$H6&gt;IFERROR(IF(VLOOKUP($F6,Assumptions!$A$5:$C$7,2,FALSE)="ACTUAL",DAY(EOMONTH($D6,0)),VLOOKUP($F6,Assumptions!$A$5:$C$7,3,FALSE)),Assumptions!$F$8)),"Check prorated days",IF(OR($H6="",$I6="",$K6="",$P6=""),"Check calculation settings",IF($T6="Canceled","Canceled: verify amounts",IF(AND($T6="Complete",$R6&gt;0),"Complete status has balance",IF(AND(ISNUMBER($P6),ISNUMBER($Q6),$Q6&gt;$P6),"Received exceeds total",IF(AND(ISNUMBER($D6),$D6&lt;TODAY(),$R6&gt;0,$T6&lt;&gt;"Canceled"),"Past move-in with balance","")))))))))))))</f>
        <v/>
      </c>
      <c r="X6">
        <f>""</f>
        <v/>
      </c>
      <c r="Z6">
        <f>""</f>
        <v/>
      </c>
      <c r="AA6">
        <f>Assumptions!C15</f>
        <v/>
      </c>
      <c r="AB6">
        <f>""</f>
        <v/>
      </c>
    </row>
    <row r="7">
      <c r="A7" s="14" t="inlineStr">
        <is>
          <t>FICTIONAL-TEN-003</t>
        </is>
      </c>
      <c r="B7" s="15" t="inlineStr">
        <is>
          <t>Example Juniper Homes</t>
        </is>
      </c>
      <c r="C7" s="14" t="inlineStr">
        <is>
          <t>Demo-3C</t>
        </is>
      </c>
      <c r="D7" s="16" t="n">
        <v>46285</v>
      </c>
      <c r="E7" s="17" t="n">
        <v>1650</v>
      </c>
      <c r="F7" s="15" t="inlineStr">
        <is>
          <t>30-Day Month</t>
        </is>
      </c>
      <c r="G7" s="18" t="n"/>
      <c r="H7" s="19">
        <f>IF(OR($D7="",$F7=""),"",IFERROR(IF(VLOOKUP($F7,Assumptions!$A$5:$C$7,2,FALSE)="NONE",0,IF($G7&lt;&gt;"",$G7,IF(VLOOKUP($F7,Assumptions!$A$5:$C$7,2,FALSE)="ACTUAL",DAY(EOMONTH($D7,0))-DAY($D7)+1,MAX(0,VLOOKUP($F7,Assumptions!$A$5:$C$7,3,FALSE)-MIN(DAY($D7),VLOOKUP($F7,Assumptions!$A$5:$C$7,3,FALSE))+1)))),""))</f>
        <v/>
      </c>
      <c r="I7" s="20">
        <f>IF(OR(NOT(ISNUMBER($E7)),NOT(ISNUMBER($H7)),$F7=""),"",IFERROR(IF(VLOOKUP($F7,Assumptions!$A$5:$C$7,2,FALSE)="NONE",0,ROUND($E7*$H7/IF(VLOOKUP($F7,Assumptions!$A$5:$C$7,2,FALSE)="ACTUAL",DAY(EOMONTH($D7,0)),VLOOKUP($F7,Assumptions!$A$5:$C$7,3,FALSE)),2)),""))</f>
        <v/>
      </c>
      <c r="J7" s="14" t="inlineStr">
        <is>
          <t>Yes</t>
        </is>
      </c>
      <c r="K7" s="20">
        <f>IF(OR(NOT(ISNUMBER($E7)),$J7=""),"",IF($J7="Yes",ROUND($E7,2),0))</f>
        <v/>
      </c>
      <c r="L7" s="17" t="n">
        <v>1000</v>
      </c>
      <c r="M7" s="15" t="inlineStr">
        <is>
          <t>Fictional move-in coordination</t>
        </is>
      </c>
      <c r="N7" s="17" t="n">
        <v>50</v>
      </c>
      <c r="O7" s="17" t="n">
        <v>75</v>
      </c>
      <c r="P7" s="20">
        <f>IF(OR($A7="",NOT(ISNUMBER($I7)),NOT(ISNUMBER($K7)),NOT(OR($L7="",ISNUMBER($L7))),NOT(OR($N7="",ISNUMBER($N7))),NOT(OR($O7="",ISNUMBER($O7)))),"",IFERROR(MAX(0,ROUND(SUM($I7,$K7,$L7,$N7)-IF($O7="",0,$O7),2)),""))</f>
        <v/>
      </c>
      <c r="Q7" s="17" t="n">
        <v>500</v>
      </c>
      <c r="R7" s="20">
        <f>IF($P7="","",IF(NOT(OR($Q7="",ISNUMBER($Q7))),"",IFERROR(MAX(0,ROUND($P7-IF($Q7="",0,$Q7),2)),"")))</f>
        <v/>
      </c>
      <c r="S7" s="14" t="inlineStr">
        <is>
          <t>Tenant</t>
        </is>
      </c>
      <c r="T7" s="14" t="inlineStr">
        <is>
          <t>Pending Review</t>
        </is>
      </c>
      <c r="U7" s="21">
        <f>IF(COUNTA($A7:$G7,$J7,$L7:$O7,$Q7,$S7:$T7)=0,"",IF(OR($A7="",$B7="",$C7="",$D7="",$E7="",$F7="",$J7="",$S7="",$T7=""),"Check required inputs",IF(COUNTIF($A$5:$A$104,$A7)&gt;1,"Duplicate tenancy ID",IF(OR(NOT(ISNUMBER($D7)),NOT(ISNUMBER($E7)),AND($G7&lt;&gt;"",NOT(ISNUMBER($G7))),AND($L7&lt;&gt;"",NOT(ISNUMBER($L7))),AND($N7&lt;&gt;"",NOT(ISNUMBER($N7))),AND($O7&lt;&gt;"",NOT(ISNUMBER($O7))),AND($Q7&lt;&gt;"",NOT(ISNUMBER($Q7)))),"Check date or amount entries",IF(OR($D7&lt;Assumptions!$F$5,$D7&gt;Assumptions!$F$6),"Check move-in date",IF(OR(AND(ISNUMBER($E7),$E7&gt;Assumptions!$F$7),AND(ISNUMBER($L7),$L7&gt;Assumptions!$F$7),AND(ISNUMBER($N7),$N7&gt;Assumptions!$F$7),AND(ISNUMBER($O7),$O7&gt;Assumptions!$F$7),AND(ISNUMBER($Q7),$Q7&gt;Assumptions!$F$7)),"Check amount limit",IF(AND(ISNUMBER($N7),$N7&gt;0,$M7=""),"Describe manager-entered charge",IF(AND(ISNUMBER($H7),$H7&gt;IFERROR(IF(VLOOKUP($F7,Assumptions!$A$5:$C$7,2,FALSE)="ACTUAL",DAY(EOMONTH($D7,0)),VLOOKUP($F7,Assumptions!$A$5:$C$7,3,FALSE)),Assumptions!$F$8)),"Check prorated days",IF(OR($H7="",$I7="",$K7="",$P7=""),"Check calculation settings",IF($T7="Canceled","Canceled: verify amounts",IF(AND($T7="Complete",$R7&gt;0),"Complete status has balance",IF(AND(ISNUMBER($P7),ISNUMBER($Q7),$Q7&gt;$P7),"Received exceeds total",IF(AND(ISNUMBER($D7),$D7&lt;TODAY(),$R7&gt;0,$T7&lt;&gt;"Canceled"),"Past move-in with balance","")))))))))))))</f>
        <v/>
      </c>
      <c r="X7">
        <f>""</f>
        <v/>
      </c>
      <c r="Z7">
        <f>""</f>
        <v/>
      </c>
      <c r="AA7">
        <f>""</f>
        <v/>
      </c>
      <c r="AB7">
        <f>""</f>
        <v/>
      </c>
    </row>
    <row r="8">
      <c r="A8" s="14" t="inlineStr">
        <is>
          <t>FICTIONAL-TEN-004</t>
        </is>
      </c>
      <c r="B8" s="15" t="inlineStr">
        <is>
          <t>Fictional Maple Landing</t>
        </is>
      </c>
      <c r="C8" s="14" t="inlineStr">
        <is>
          <t>Sample-4D</t>
        </is>
      </c>
      <c r="D8" s="16" t="n">
        <v>46295</v>
      </c>
      <c r="E8" s="17" t="n">
        <v>2400</v>
      </c>
      <c r="F8" s="15" t="inlineStr">
        <is>
          <t>30-Day Month</t>
        </is>
      </c>
      <c r="G8" s="18" t="n"/>
      <c r="H8" s="22">
        <f>IF(OR($D8="",$F8=""),"",IFERROR(IF(VLOOKUP($F8,Assumptions!$A$5:$C$7,2,FALSE)="NONE",0,IF($G8&lt;&gt;"",$G8,IF(VLOOKUP($F8,Assumptions!$A$5:$C$7,2,FALSE)="ACTUAL",DAY(EOMONTH($D8,0))-DAY($D8)+1,MAX(0,VLOOKUP($F8,Assumptions!$A$5:$C$7,3,FALSE)-MIN(DAY($D8),VLOOKUP($F8,Assumptions!$A$5:$C$7,3,FALSE))+1)))),""))</f>
        <v/>
      </c>
      <c r="I8" s="23">
        <f>IF(OR(NOT(ISNUMBER($E8)),NOT(ISNUMBER($H8)),$F8=""),"",IFERROR(IF(VLOOKUP($F8,Assumptions!$A$5:$C$7,2,FALSE)="NONE",0,ROUND($E8*$H8/IF(VLOOKUP($F8,Assumptions!$A$5:$C$7,2,FALSE)="ACTUAL",DAY(EOMONTH($D8,0)),VLOOKUP($F8,Assumptions!$A$5:$C$7,3,FALSE)),2)),""))</f>
        <v/>
      </c>
      <c r="J8" s="14" t="inlineStr">
        <is>
          <t>No</t>
        </is>
      </c>
      <c r="K8" s="23">
        <f>IF(OR(NOT(ISNUMBER($E8)),$J8=""),"",IF($J8="Yes",ROUND($E8,2),0))</f>
        <v/>
      </c>
      <c r="L8" s="17" t="n">
        <v>2400</v>
      </c>
      <c r="M8" s="15" t="inlineStr">
        <is>
          <t>Fictional no-charge example</t>
        </is>
      </c>
      <c r="N8" s="17" t="n">
        <v>0</v>
      </c>
      <c r="O8" s="17" t="n">
        <v>0</v>
      </c>
      <c r="P8" s="23">
        <f>IF(OR($A8="",NOT(ISNUMBER($I8)),NOT(ISNUMBER($K8)),NOT(OR($L8="",ISNUMBER($L8))),NOT(OR($N8="",ISNUMBER($N8))),NOT(OR($O8="",ISNUMBER($O8)))),"",IFERROR(MAX(0,ROUND(SUM($I8,$K8,$L8,$N8)-IF($O8="",0,$O8),2)),""))</f>
        <v/>
      </c>
      <c r="Q8" s="17" t="n">
        <v>0</v>
      </c>
      <c r="R8" s="23">
        <f>IF($P8="","",IF(NOT(OR($Q8="",ISNUMBER($Q8))),"",IFERROR(MAX(0,ROUND($P8-IF($Q8="",0,$Q8),2)),"")))</f>
        <v/>
      </c>
      <c r="S8" s="14" t="inlineStr">
        <is>
          <t>Tenant</t>
        </is>
      </c>
      <c r="T8" s="14" t="inlineStr">
        <is>
          <t>Planned</t>
        </is>
      </c>
      <c r="U8" s="24">
        <f>IF(COUNTA($A8:$G8,$J8,$L8:$O8,$Q8,$S8:$T8)=0,"",IF(OR($A8="",$B8="",$C8="",$D8="",$E8="",$F8="",$J8="",$S8="",$T8=""),"Check required inputs",IF(COUNTIF($A$5:$A$104,$A8)&gt;1,"Duplicate tenancy ID",IF(OR(NOT(ISNUMBER($D8)),NOT(ISNUMBER($E8)),AND($G8&lt;&gt;"",NOT(ISNUMBER($G8))),AND($L8&lt;&gt;"",NOT(ISNUMBER($L8))),AND($N8&lt;&gt;"",NOT(ISNUMBER($N8))),AND($O8&lt;&gt;"",NOT(ISNUMBER($O8))),AND($Q8&lt;&gt;"",NOT(ISNUMBER($Q8)))),"Check date or amount entries",IF(OR($D8&lt;Assumptions!$F$5,$D8&gt;Assumptions!$F$6),"Check move-in date",IF(OR(AND(ISNUMBER($E8),$E8&gt;Assumptions!$F$7),AND(ISNUMBER($L8),$L8&gt;Assumptions!$F$7),AND(ISNUMBER($N8),$N8&gt;Assumptions!$F$7),AND(ISNUMBER($O8),$O8&gt;Assumptions!$F$7),AND(ISNUMBER($Q8),$Q8&gt;Assumptions!$F$7)),"Check amount limit",IF(AND(ISNUMBER($N8),$N8&gt;0,$M8=""),"Describe manager-entered charge",IF(AND(ISNUMBER($H8),$H8&gt;IFERROR(IF(VLOOKUP($F8,Assumptions!$A$5:$C$7,2,FALSE)="ACTUAL",DAY(EOMONTH($D8,0)),VLOOKUP($F8,Assumptions!$A$5:$C$7,3,FALSE)),Assumptions!$F$8)),"Check prorated days",IF(OR($H8="",$I8="",$K8="",$P8=""),"Check calculation settings",IF($T8="Canceled","Canceled: verify amounts",IF(AND($T8="Complete",$R8&gt;0),"Complete status has balance",IF(AND(ISNUMBER($P8),ISNUMBER($Q8),$Q8&gt;$P8),"Received exceeds total",IF(AND(ISNUMBER($D8),$D8&lt;TODAY(),$R8&gt;0,$T8&lt;&gt;"Canceled"),"Past move-in with balance","")))))))))))))</f>
        <v/>
      </c>
      <c r="X8">
        <f>""</f>
        <v/>
      </c>
      <c r="Z8">
        <f>""</f>
        <v/>
      </c>
      <c r="AA8">
        <f>""</f>
        <v/>
      </c>
      <c r="AB8">
        <f>""</f>
        <v/>
      </c>
    </row>
    <row r="9">
      <c r="A9" s="14" t="inlineStr">
        <is>
          <t>FICTIONAL-TEN-005</t>
        </is>
      </c>
      <c r="B9" s="15" t="inlineStr">
        <is>
          <t>Imaginary Willow Row</t>
        </is>
      </c>
      <c r="C9" s="14" t="inlineStr">
        <is>
          <t>Demo-5E</t>
        </is>
      </c>
      <c r="D9" s="16" t="n">
        <v>46341</v>
      </c>
      <c r="E9" s="17" t="n">
        <v>1950</v>
      </c>
      <c r="F9" s="15" t="inlineStr">
        <is>
          <t>Actual Days in Move-In Month</t>
        </is>
      </c>
      <c r="G9" s="18" t="n"/>
      <c r="H9" s="19">
        <f>IF(OR($D9="",$F9=""),"",IFERROR(IF(VLOOKUP($F9,Assumptions!$A$5:$C$7,2,FALSE)="NONE",0,IF($G9&lt;&gt;"",$G9,IF(VLOOKUP($F9,Assumptions!$A$5:$C$7,2,FALSE)="ACTUAL",DAY(EOMONTH($D9,0))-DAY($D9)+1,MAX(0,VLOOKUP($F9,Assumptions!$A$5:$C$7,3,FALSE)-MIN(DAY($D9),VLOOKUP($F9,Assumptions!$A$5:$C$7,3,FALSE))+1)))),""))</f>
        <v/>
      </c>
      <c r="I9" s="20">
        <f>IF(OR(NOT(ISNUMBER($E9)),NOT(ISNUMBER($H9)),$F9=""),"",IFERROR(IF(VLOOKUP($F9,Assumptions!$A$5:$C$7,2,FALSE)="NONE",0,ROUND($E9*$H9/IF(VLOOKUP($F9,Assumptions!$A$5:$C$7,2,FALSE)="ACTUAL",DAY(EOMONTH($D9,0)),VLOOKUP($F9,Assumptions!$A$5:$C$7,3,FALSE)),2)),""))</f>
        <v/>
      </c>
      <c r="J9" s="14" t="inlineStr">
        <is>
          <t>Yes</t>
        </is>
      </c>
      <c r="K9" s="20">
        <f>IF(OR(NOT(ISNUMBER($E9)),$J9=""),"",IF($J9="Yes",ROUND($E9,2),0))</f>
        <v/>
      </c>
      <c r="L9" s="17" t="n">
        <v>1950</v>
      </c>
      <c r="M9" s="15" t="inlineStr">
        <is>
          <t>Fictional access setup</t>
        </is>
      </c>
      <c r="N9" s="17" t="n">
        <v>125</v>
      </c>
      <c r="O9" s="17" t="n">
        <v>0</v>
      </c>
      <c r="P9" s="20">
        <f>IF(OR($A9="",NOT(ISNUMBER($I9)),NOT(ISNUMBER($K9)),NOT(OR($L9="",ISNUMBER($L9))),NOT(OR($N9="",ISNUMBER($N9))),NOT(OR($O9="",ISNUMBER($O9)))),"",IFERROR(MAX(0,ROUND(SUM($I9,$K9,$L9,$N9)-IF($O9="",0,$O9),2)),""))</f>
        <v/>
      </c>
      <c r="Q9" s="17" t="n">
        <v>2000</v>
      </c>
      <c r="R9" s="20">
        <f>IF($P9="","",IF(NOT(OR($Q9="",ISNUMBER($Q9))),"",IFERROR(MAX(0,ROUND($P9-IF($Q9="",0,$Q9),2)),"")))</f>
        <v/>
      </c>
      <c r="S9" s="14" t="inlineStr">
        <is>
          <t>Tenant</t>
        </is>
      </c>
      <c r="T9" s="14" t="inlineStr">
        <is>
          <t>Ready</t>
        </is>
      </c>
      <c r="U9" s="21">
        <f>IF(COUNTA($A9:$G9,$J9,$L9:$O9,$Q9,$S9:$T9)=0,"",IF(OR($A9="",$B9="",$C9="",$D9="",$E9="",$F9="",$J9="",$S9="",$T9=""),"Check required inputs",IF(COUNTIF($A$5:$A$104,$A9)&gt;1,"Duplicate tenancy ID",IF(OR(NOT(ISNUMBER($D9)),NOT(ISNUMBER($E9)),AND($G9&lt;&gt;"",NOT(ISNUMBER($G9))),AND($L9&lt;&gt;"",NOT(ISNUMBER($L9))),AND($N9&lt;&gt;"",NOT(ISNUMBER($N9))),AND($O9&lt;&gt;"",NOT(ISNUMBER($O9))),AND($Q9&lt;&gt;"",NOT(ISNUMBER($Q9)))),"Check date or amount entries",IF(OR($D9&lt;Assumptions!$F$5,$D9&gt;Assumptions!$F$6),"Check move-in date",IF(OR(AND(ISNUMBER($E9),$E9&gt;Assumptions!$F$7),AND(ISNUMBER($L9),$L9&gt;Assumptions!$F$7),AND(ISNUMBER($N9),$N9&gt;Assumptions!$F$7),AND(ISNUMBER($O9),$O9&gt;Assumptions!$F$7),AND(ISNUMBER($Q9),$Q9&gt;Assumptions!$F$7)),"Check amount limit",IF(AND(ISNUMBER($N9),$N9&gt;0,$M9=""),"Describe manager-entered charge",IF(AND(ISNUMBER($H9),$H9&gt;IFERROR(IF(VLOOKUP($F9,Assumptions!$A$5:$C$7,2,FALSE)="ACTUAL",DAY(EOMONTH($D9,0)),VLOOKUP($F9,Assumptions!$A$5:$C$7,3,FALSE)),Assumptions!$F$8)),"Check prorated days",IF(OR($H9="",$I9="",$K9="",$P9=""),"Check calculation settings",IF($T9="Canceled","Canceled: verify amounts",IF(AND($T9="Complete",$R9&gt;0),"Complete status has balance",IF(AND(ISNUMBER($P9),ISNUMBER($Q9),$Q9&gt;$P9),"Received exceeds total",IF(AND(ISNUMBER($D9),$D9&lt;TODAY(),$R9&gt;0,$T9&lt;&gt;"Canceled"),"Past move-in with balance","")))))))))))))</f>
        <v/>
      </c>
      <c r="X9">
        <f>""</f>
        <v/>
      </c>
      <c r="Z9">
        <f>""</f>
        <v/>
      </c>
      <c r="AA9">
        <f>""</f>
        <v/>
      </c>
      <c r="AB9">
        <f>""</f>
        <v/>
      </c>
    </row>
    <row r="10">
      <c r="A10" s="14" t="inlineStr">
        <is>
          <t>FICTIONAL-TEN-006</t>
        </is>
      </c>
      <c r="B10" s="15" t="inlineStr">
        <is>
          <t>Fictional Bluebird Place</t>
        </is>
      </c>
      <c r="C10" s="14" t="inlineStr">
        <is>
          <t>Sample-6F</t>
        </is>
      </c>
      <c r="D10" s="16" t="n">
        <v>46357</v>
      </c>
      <c r="E10" s="17" t="n">
        <v>1800</v>
      </c>
      <c r="F10" s="15" t="inlineStr">
        <is>
          <t>No Proration</t>
        </is>
      </c>
      <c r="G10" s="18" t="n"/>
      <c r="H10" s="22">
        <f>IF(OR($D10="",$F10=""),"",IFERROR(IF(VLOOKUP($F10,Assumptions!$A$5:$C$7,2,FALSE)="NONE",0,IF($G10&lt;&gt;"",$G10,IF(VLOOKUP($F10,Assumptions!$A$5:$C$7,2,FALSE)="ACTUAL",DAY(EOMONTH($D10,0))-DAY($D10)+1,MAX(0,VLOOKUP($F10,Assumptions!$A$5:$C$7,3,FALSE)-MIN(DAY($D10),VLOOKUP($F10,Assumptions!$A$5:$C$7,3,FALSE))+1)))),""))</f>
        <v/>
      </c>
      <c r="I10" s="23">
        <f>IF(OR(NOT(ISNUMBER($E10)),NOT(ISNUMBER($H10)),$F10=""),"",IFERROR(IF(VLOOKUP($F10,Assumptions!$A$5:$C$7,2,FALSE)="NONE",0,ROUND($E10*$H10/IF(VLOOKUP($F10,Assumptions!$A$5:$C$7,2,FALSE)="ACTUAL",DAY(EOMONTH($D10,0)),VLOOKUP($F10,Assumptions!$A$5:$C$7,3,FALSE)),2)),""))</f>
        <v/>
      </c>
      <c r="J10" s="14" t="inlineStr">
        <is>
          <t>Yes</t>
        </is>
      </c>
      <c r="K10" s="23">
        <f>IF(OR(NOT(ISNUMBER($E10)),$J10=""),"",IF($J10="Yes",ROUND($E10,2),0))</f>
        <v/>
      </c>
      <c r="L10" s="17" t="n">
        <v>900</v>
      </c>
      <c r="M10" s="15" t="inlineStr">
        <is>
          <t>Fictional utility setup allowance</t>
        </is>
      </c>
      <c r="N10" s="17" t="n">
        <v>200</v>
      </c>
      <c r="O10" s="17" t="n">
        <v>100</v>
      </c>
      <c r="P10" s="23">
        <f>IF(OR($A10="",NOT(ISNUMBER($I10)),NOT(ISNUMBER($K10)),NOT(OR($L10="",ISNUMBER($L10))),NOT(OR($N10="",ISNUMBER($N10))),NOT(OR($O10="",ISNUMBER($O10)))),"",IFERROR(MAX(0,ROUND(SUM($I10,$K10,$L10,$N10)-IF($O10="",0,$O10),2)),""))</f>
        <v/>
      </c>
      <c r="Q10" s="17" t="n">
        <v>2800</v>
      </c>
      <c r="R10" s="23">
        <f>IF($P10="","",IF(NOT(OR($Q10="",ISNUMBER($Q10))),"",IFERROR(MAX(0,ROUND($P10-IF($Q10="",0,$Q10),2)),"")))</f>
        <v/>
      </c>
      <c r="S10" s="14" t="inlineStr">
        <is>
          <t>Tenant</t>
        </is>
      </c>
      <c r="T10" s="14" t="inlineStr">
        <is>
          <t>Complete</t>
        </is>
      </c>
      <c r="U10" s="24">
        <f>IF(COUNTA($A10:$G10,$J10,$L10:$O10,$Q10,$S10:$T10)=0,"",IF(OR($A10="",$B10="",$C10="",$D10="",$E10="",$F10="",$J10="",$S10="",$T10=""),"Check required inputs",IF(COUNTIF($A$5:$A$104,$A10)&gt;1,"Duplicate tenancy ID",IF(OR(NOT(ISNUMBER($D10)),NOT(ISNUMBER($E10)),AND($G10&lt;&gt;"",NOT(ISNUMBER($G10))),AND($L10&lt;&gt;"",NOT(ISNUMBER($L10))),AND($N10&lt;&gt;"",NOT(ISNUMBER($N10))),AND($O10&lt;&gt;"",NOT(ISNUMBER($O10))),AND($Q10&lt;&gt;"",NOT(ISNUMBER($Q10)))),"Check date or amount entries",IF(OR($D10&lt;Assumptions!$F$5,$D10&gt;Assumptions!$F$6),"Check move-in date",IF(OR(AND(ISNUMBER($E10),$E10&gt;Assumptions!$F$7),AND(ISNUMBER($L10),$L10&gt;Assumptions!$F$7),AND(ISNUMBER($N10),$N10&gt;Assumptions!$F$7),AND(ISNUMBER($O10),$O10&gt;Assumptions!$F$7),AND(ISNUMBER($Q10),$Q10&gt;Assumptions!$F$7)),"Check amount limit",IF(AND(ISNUMBER($N10),$N10&gt;0,$M10=""),"Describe manager-entered charge",IF(AND(ISNUMBER($H10),$H10&gt;IFERROR(IF(VLOOKUP($F10,Assumptions!$A$5:$C$7,2,FALSE)="ACTUAL",DAY(EOMONTH($D10,0)),VLOOKUP($F10,Assumptions!$A$5:$C$7,3,FALSE)),Assumptions!$F$8)),"Check prorated days",IF(OR($H10="",$I10="",$K10="",$P10=""),"Check calculation settings",IF($T10="Canceled","Canceled: verify amounts",IF(AND($T10="Complete",$R10&gt;0),"Complete status has balance",IF(AND(ISNUMBER($P10),ISNUMBER($Q10),$Q10&gt;$P10),"Received exceeds total",IF(AND(ISNUMBER($D10),$D10&lt;TODAY(),$R10&gt;0,$T10&lt;&gt;"Canceled"),"Past move-in with balance","")))))))))))))</f>
        <v/>
      </c>
      <c r="X10">
        <f>""</f>
        <v/>
      </c>
      <c r="Z10">
        <f>""</f>
        <v/>
      </c>
      <c r="AA10">
        <f>""</f>
        <v/>
      </c>
      <c r="AB10">
        <f>""</f>
        <v/>
      </c>
    </row>
    <row r="11">
      <c r="A11" s="14" t="inlineStr">
        <is>
          <t>FICTIONAL-TEN-007</t>
        </is>
      </c>
      <c r="B11" s="15" t="inlineStr">
        <is>
          <t>Imaginary Lantern Apartments</t>
        </is>
      </c>
      <c r="C11" s="14" t="inlineStr">
        <is>
          <t>Demo-7G</t>
        </is>
      </c>
      <c r="D11" s="16" t="n">
        <v>46275</v>
      </c>
      <c r="E11" s="17" t="n">
        <v>2100</v>
      </c>
      <c r="F11" s="15" t="inlineStr">
        <is>
          <t>30-Day Month</t>
        </is>
      </c>
      <c r="G11" s="18" t="n">
        <v>21</v>
      </c>
      <c r="H11" s="19">
        <f>IF(OR($D11="",$F11=""),"",IFERROR(IF(VLOOKUP($F11,Assumptions!$A$5:$C$7,2,FALSE)="NONE",0,IF($G11&lt;&gt;"",$G11,IF(VLOOKUP($F11,Assumptions!$A$5:$C$7,2,FALSE)="ACTUAL",DAY(EOMONTH($D11,0))-DAY($D11)+1,MAX(0,VLOOKUP($F11,Assumptions!$A$5:$C$7,3,FALSE)-MIN(DAY($D11),VLOOKUP($F11,Assumptions!$A$5:$C$7,3,FALSE))+1)))),""))</f>
        <v/>
      </c>
      <c r="I11" s="20">
        <f>IF(OR(NOT(ISNUMBER($E11)),NOT(ISNUMBER($H11)),$F11=""),"",IFERROR(IF(VLOOKUP($F11,Assumptions!$A$5:$C$7,2,FALSE)="NONE",0,ROUND($E11*$H11/IF(VLOOKUP($F11,Assumptions!$A$5:$C$7,2,FALSE)="ACTUAL",DAY(EOMONTH($D11,0)),VLOOKUP($F11,Assumptions!$A$5:$C$7,3,FALSE)),2)),""))</f>
        <v/>
      </c>
      <c r="J11" s="14" t="inlineStr">
        <is>
          <t>No</t>
        </is>
      </c>
      <c r="K11" s="20">
        <f>IF(OR(NOT(ISNUMBER($E11)),$J11=""),"",IF($J11="Yes",ROUND($E11,2),0))</f>
        <v/>
      </c>
      <c r="L11" s="17" t="n">
        <v>2100</v>
      </c>
      <c r="M11" s="15" t="inlineStr">
        <is>
          <t>Fictional lock preparation</t>
        </is>
      </c>
      <c r="N11" s="17" t="n">
        <v>80</v>
      </c>
      <c r="O11" s="17" t="n">
        <v>0</v>
      </c>
      <c r="P11" s="20">
        <f>IF(OR($A11="",NOT(ISNUMBER($I11)),NOT(ISNUMBER($K11)),NOT(OR($L11="",ISNUMBER($L11))),NOT(OR($N11="",ISNUMBER($N11))),NOT(OR($O11="",ISNUMBER($O11)))),"",IFERROR(MAX(0,ROUND(SUM($I11,$K11,$L11,$N11)-IF($O11="",0,$O11),2)),""))</f>
        <v/>
      </c>
      <c r="Q11" s="17" t="n">
        <v>3650</v>
      </c>
      <c r="R11" s="20">
        <f>IF($P11="","",IF(NOT(OR($Q11="",ISNUMBER($Q11))),"",IFERROR(MAX(0,ROUND($P11-IF($Q11="",0,$Q11),2)),"")))</f>
        <v/>
      </c>
      <c r="S11" s="14" t="inlineStr">
        <is>
          <t>Tenant</t>
        </is>
      </c>
      <c r="T11" s="14" t="inlineStr">
        <is>
          <t>Complete</t>
        </is>
      </c>
      <c r="U11" s="21">
        <f>IF(COUNTA($A11:$G11,$J11,$L11:$O11,$Q11,$S11:$T11)=0,"",IF(OR($A11="",$B11="",$C11="",$D11="",$E11="",$F11="",$J11="",$S11="",$T11=""),"Check required inputs",IF(COUNTIF($A$5:$A$104,$A11)&gt;1,"Duplicate tenancy ID",IF(OR(NOT(ISNUMBER($D11)),NOT(ISNUMBER($E11)),AND($G11&lt;&gt;"",NOT(ISNUMBER($G11))),AND($L11&lt;&gt;"",NOT(ISNUMBER($L11))),AND($N11&lt;&gt;"",NOT(ISNUMBER($N11))),AND($O11&lt;&gt;"",NOT(ISNUMBER($O11))),AND($Q11&lt;&gt;"",NOT(ISNUMBER($Q11)))),"Check date or amount entries",IF(OR($D11&lt;Assumptions!$F$5,$D11&gt;Assumptions!$F$6),"Check move-in date",IF(OR(AND(ISNUMBER($E11),$E11&gt;Assumptions!$F$7),AND(ISNUMBER($L11),$L11&gt;Assumptions!$F$7),AND(ISNUMBER($N11),$N11&gt;Assumptions!$F$7),AND(ISNUMBER($O11),$O11&gt;Assumptions!$F$7),AND(ISNUMBER($Q11),$Q11&gt;Assumptions!$F$7)),"Check amount limit",IF(AND(ISNUMBER($N11),$N11&gt;0,$M11=""),"Describe manager-entered charge",IF(AND(ISNUMBER($H11),$H11&gt;IFERROR(IF(VLOOKUP($F11,Assumptions!$A$5:$C$7,2,FALSE)="ACTUAL",DAY(EOMONTH($D11,0)),VLOOKUP($F11,Assumptions!$A$5:$C$7,3,FALSE)),Assumptions!$F$8)),"Check prorated days",IF(OR($H11="",$I11="",$K11="",$P11=""),"Check calculation settings",IF($T11="Canceled","Canceled: verify amounts",IF(AND($T11="Complete",$R11&gt;0),"Complete status has balance",IF(AND(ISNUMBER($P11),ISNUMBER($Q11),$Q11&gt;$P11),"Received exceeds total",IF(AND(ISNUMBER($D11),$D11&lt;TODAY(),$R11&gt;0,$T11&lt;&gt;"Canceled"),"Past move-in with balance","")))))))))))))</f>
        <v/>
      </c>
      <c r="X11">
        <f>""</f>
        <v/>
      </c>
      <c r="Z11">
        <f>""</f>
        <v/>
      </c>
      <c r="AA11">
        <f>""</f>
        <v/>
      </c>
      <c r="AB11">
        <f>""</f>
        <v/>
      </c>
    </row>
    <row r="12">
      <c r="A12" s="14" t="inlineStr">
        <is>
          <t>FICTIONAL-TEN-008</t>
        </is>
      </c>
      <c r="B12" s="15" t="inlineStr">
        <is>
          <t>Example Birch Terrace</t>
        </is>
      </c>
      <c r="C12" s="14" t="inlineStr">
        <is>
          <t>Sample-8H</t>
        </is>
      </c>
      <c r="D12" s="16" t="n">
        <v>46326</v>
      </c>
      <c r="E12" s="17" t="n">
        <v>1550</v>
      </c>
      <c r="F12" s="15" t="inlineStr">
        <is>
          <t>Actual Days in Move-In Month</t>
        </is>
      </c>
      <c r="G12" s="18" t="n"/>
      <c r="H12" s="22">
        <f>IF(OR($D12="",$F12=""),"",IFERROR(IF(VLOOKUP($F12,Assumptions!$A$5:$C$7,2,FALSE)="NONE",0,IF($G12&lt;&gt;"",$G12,IF(VLOOKUP($F12,Assumptions!$A$5:$C$7,2,FALSE)="ACTUAL",DAY(EOMONTH($D12,0))-DAY($D12)+1,MAX(0,VLOOKUP($F12,Assumptions!$A$5:$C$7,3,FALSE)-MIN(DAY($D12),VLOOKUP($F12,Assumptions!$A$5:$C$7,3,FALSE))+1)))),""))</f>
        <v/>
      </c>
      <c r="I12" s="23">
        <f>IF(OR(NOT(ISNUMBER($E12)),NOT(ISNUMBER($H12)),$F12=""),"",IFERROR(IF(VLOOKUP($F12,Assumptions!$A$5:$C$7,2,FALSE)="NONE",0,ROUND($E12*$H12/IF(VLOOKUP($F12,Assumptions!$A$5:$C$7,2,FALSE)="ACTUAL",DAY(EOMONTH($D12,0)),VLOOKUP($F12,Assumptions!$A$5:$C$7,3,FALSE)),2)),""))</f>
        <v/>
      </c>
      <c r="J12" s="14" t="inlineStr">
        <is>
          <t>Yes</t>
        </is>
      </c>
      <c r="K12" s="23">
        <f>IF(OR(NOT(ISNUMBER($E12)),$J12=""),"",IF($J12="Yes",ROUND($E12,2),0))</f>
        <v/>
      </c>
      <c r="L12" s="17" t="n">
        <v>1550</v>
      </c>
      <c r="M12" s="15" t="inlineStr">
        <is>
          <t>Fictional welcome packet credit</t>
        </is>
      </c>
      <c r="N12" s="17" t="n">
        <v>0</v>
      </c>
      <c r="O12" s="17" t="n">
        <v>50</v>
      </c>
      <c r="P12" s="23">
        <f>IF(OR($A12="",NOT(ISNUMBER($I12)),NOT(ISNUMBER($K12)),NOT(OR($L12="",ISNUMBER($L12))),NOT(OR($N12="",ISNUMBER($N12))),NOT(OR($O12="",ISNUMBER($O12)))),"",IFERROR(MAX(0,ROUND(SUM($I12,$K12,$L12,$N12)-IF($O12="",0,$O12),2)),""))</f>
        <v/>
      </c>
      <c r="Q12" s="17" t="n">
        <v>0</v>
      </c>
      <c r="R12" s="23">
        <f>IF($P12="","",IF(NOT(OR($Q12="",ISNUMBER($Q12))),"",IFERROR(MAX(0,ROUND($P12-IF($Q12="",0,$Q12),2)),"")))</f>
        <v/>
      </c>
      <c r="S12" s="14" t="inlineStr">
        <is>
          <t>Owner</t>
        </is>
      </c>
      <c r="T12" s="14" t="inlineStr">
        <is>
          <t>Planned</t>
        </is>
      </c>
      <c r="U12" s="24">
        <f>IF(COUNTA($A12:$G12,$J12,$L12:$O12,$Q12,$S12:$T12)=0,"",IF(OR($A12="",$B12="",$C12="",$D12="",$E12="",$F12="",$J12="",$S12="",$T12=""),"Check required inputs",IF(COUNTIF($A$5:$A$104,$A12)&gt;1,"Duplicate tenancy ID",IF(OR(NOT(ISNUMBER($D12)),NOT(ISNUMBER($E12)),AND($G12&lt;&gt;"",NOT(ISNUMBER($G12))),AND($L12&lt;&gt;"",NOT(ISNUMBER($L12))),AND($N12&lt;&gt;"",NOT(ISNUMBER($N12))),AND($O12&lt;&gt;"",NOT(ISNUMBER($O12))),AND($Q12&lt;&gt;"",NOT(ISNUMBER($Q12)))),"Check date or amount entries",IF(OR($D12&lt;Assumptions!$F$5,$D12&gt;Assumptions!$F$6),"Check move-in date",IF(OR(AND(ISNUMBER($E12),$E12&gt;Assumptions!$F$7),AND(ISNUMBER($L12),$L12&gt;Assumptions!$F$7),AND(ISNUMBER($N12),$N12&gt;Assumptions!$F$7),AND(ISNUMBER($O12),$O12&gt;Assumptions!$F$7),AND(ISNUMBER($Q12),$Q12&gt;Assumptions!$F$7)),"Check amount limit",IF(AND(ISNUMBER($N12),$N12&gt;0,$M12=""),"Describe manager-entered charge",IF(AND(ISNUMBER($H12),$H12&gt;IFERROR(IF(VLOOKUP($F12,Assumptions!$A$5:$C$7,2,FALSE)="ACTUAL",DAY(EOMONTH($D12,0)),VLOOKUP($F12,Assumptions!$A$5:$C$7,3,FALSE)),Assumptions!$F$8)),"Check prorated days",IF(OR($H12="",$I12="",$K12="",$P12=""),"Check calculation settings",IF($T12="Canceled","Canceled: verify amounts",IF(AND($T12="Complete",$R12&gt;0),"Complete status has balance",IF(AND(ISNUMBER($P12),ISNUMBER($Q12),$Q12&gt;$P12),"Received exceeds total",IF(AND(ISNUMBER($D12),$D12&lt;TODAY(),$R12&gt;0,$T12&lt;&gt;"Canceled"),"Past move-in with balance","")))))))))))))</f>
        <v/>
      </c>
      <c r="X12">
        <f>""</f>
        <v/>
      </c>
      <c r="Z12">
        <f>""</f>
        <v/>
      </c>
      <c r="AA12">
        <f>""</f>
        <v/>
      </c>
      <c r="AB12">
        <f>""</f>
        <v/>
      </c>
    </row>
    <row r="13">
      <c r="A13" s="14" t="inlineStr">
        <is>
          <t>FICTIONAL-TEN-009</t>
        </is>
      </c>
      <c r="B13" s="15" t="inlineStr">
        <is>
          <t>Fictional Copper Court</t>
        </is>
      </c>
      <c r="C13" s="14" t="inlineStr">
        <is>
          <t>Demo-9J</t>
        </is>
      </c>
      <c r="D13" s="16" t="n">
        <v>46300</v>
      </c>
      <c r="E13" s="17" t="n">
        <v>1750</v>
      </c>
      <c r="F13" s="15" t="inlineStr">
        <is>
          <t>Actual Days in Move-In Month</t>
        </is>
      </c>
      <c r="G13" s="18" t="n"/>
      <c r="H13" s="19">
        <f>IF(OR($D13="",$F13=""),"",IFERROR(IF(VLOOKUP($F13,Assumptions!$A$5:$C$7,2,FALSE)="NONE",0,IF($G13&lt;&gt;"",$G13,IF(VLOOKUP($F13,Assumptions!$A$5:$C$7,2,FALSE)="ACTUAL",DAY(EOMONTH($D13,0))-DAY($D13)+1,MAX(0,VLOOKUP($F13,Assumptions!$A$5:$C$7,3,FALSE)-MIN(DAY($D13),VLOOKUP($F13,Assumptions!$A$5:$C$7,3,FALSE))+1)))),""))</f>
        <v/>
      </c>
      <c r="I13" s="20">
        <f>IF(OR(NOT(ISNUMBER($E13)),NOT(ISNUMBER($H13)),$F13=""),"",IFERROR(IF(VLOOKUP($F13,Assumptions!$A$5:$C$7,2,FALSE)="NONE",0,ROUND($E13*$H13/IF(VLOOKUP($F13,Assumptions!$A$5:$C$7,2,FALSE)="ACTUAL",DAY(EOMONTH($D13,0)),VLOOKUP($F13,Assumptions!$A$5:$C$7,3,FALSE)),2)),""))</f>
        <v/>
      </c>
      <c r="J13" s="14" t="inlineStr">
        <is>
          <t>Yes</t>
        </is>
      </c>
      <c r="K13" s="20">
        <f>IF(OR(NOT(ISNUMBER($E13)),$J13=""),"",IF($J13="Yes",ROUND($E13,2),0))</f>
        <v/>
      </c>
      <c r="L13" s="17" t="n">
        <v>1750</v>
      </c>
      <c r="M13" s="15" t="inlineStr">
        <is>
          <t>Fictional canceled-plan charge</t>
        </is>
      </c>
      <c r="N13" s="17" t="n">
        <v>25</v>
      </c>
      <c r="O13" s="17" t="n">
        <v>0</v>
      </c>
      <c r="P13" s="20">
        <f>IF(OR($A13="",NOT(ISNUMBER($I13)),NOT(ISNUMBER($K13)),NOT(OR($L13="",ISNUMBER($L13))),NOT(OR($N13="",ISNUMBER($N13))),NOT(OR($O13="",ISNUMBER($O13)))),"",IFERROR(MAX(0,ROUND(SUM($I13,$K13,$L13,$N13)-IF($O13="",0,$O13),2)),""))</f>
        <v/>
      </c>
      <c r="Q13" s="17" t="n">
        <v>0</v>
      </c>
      <c r="R13" s="20">
        <f>IF($P13="","",IF(NOT(OR($Q13="",ISNUMBER($Q13))),"",IFERROR(MAX(0,ROUND($P13-IF($Q13="",0,$Q13),2)),"")))</f>
        <v/>
      </c>
      <c r="S13" s="14" t="inlineStr">
        <is>
          <t>Manager</t>
        </is>
      </c>
      <c r="T13" s="14" t="inlineStr">
        <is>
          <t>Canceled</t>
        </is>
      </c>
      <c r="U13" s="21">
        <f>IF(COUNTA($A13:$G13,$J13,$L13:$O13,$Q13,$S13:$T13)=0,"",IF(OR($A13="",$B13="",$C13="",$D13="",$E13="",$F13="",$J13="",$S13="",$T13=""),"Check required inputs",IF(COUNTIF($A$5:$A$104,$A13)&gt;1,"Duplicate tenancy ID",IF(OR(NOT(ISNUMBER($D13)),NOT(ISNUMBER($E13)),AND($G13&lt;&gt;"",NOT(ISNUMBER($G13))),AND($L13&lt;&gt;"",NOT(ISNUMBER($L13))),AND($N13&lt;&gt;"",NOT(ISNUMBER($N13))),AND($O13&lt;&gt;"",NOT(ISNUMBER($O13))),AND($Q13&lt;&gt;"",NOT(ISNUMBER($Q13)))),"Check date or amount entries",IF(OR($D13&lt;Assumptions!$F$5,$D13&gt;Assumptions!$F$6),"Check move-in date",IF(OR(AND(ISNUMBER($E13),$E13&gt;Assumptions!$F$7),AND(ISNUMBER($L13),$L13&gt;Assumptions!$F$7),AND(ISNUMBER($N13),$N13&gt;Assumptions!$F$7),AND(ISNUMBER($O13),$O13&gt;Assumptions!$F$7),AND(ISNUMBER($Q13),$Q13&gt;Assumptions!$F$7)),"Check amount limit",IF(AND(ISNUMBER($N13),$N13&gt;0,$M13=""),"Describe manager-entered charge",IF(AND(ISNUMBER($H13),$H13&gt;IFERROR(IF(VLOOKUP($F13,Assumptions!$A$5:$C$7,2,FALSE)="ACTUAL",DAY(EOMONTH($D13,0)),VLOOKUP($F13,Assumptions!$A$5:$C$7,3,FALSE)),Assumptions!$F$8)),"Check prorated days",IF(OR($H13="",$I13="",$K13="",$P13=""),"Check calculation settings",IF($T13="Canceled","Canceled: verify amounts",IF(AND($T13="Complete",$R13&gt;0),"Complete status has balance",IF(AND(ISNUMBER($P13),ISNUMBER($Q13),$Q13&gt;$P13),"Received exceeds total",IF(AND(ISNUMBER($D13),$D13&lt;TODAY(),$R13&gt;0,$T13&lt;&gt;"Canceled"),"Past move-in with balance","")))))))))))))</f>
        <v/>
      </c>
      <c r="X13">
        <f>""</f>
        <v/>
      </c>
      <c r="Z13">
        <f>""</f>
        <v/>
      </c>
      <c r="AA13">
        <f>""</f>
        <v/>
      </c>
      <c r="AB13">
        <f>""</f>
        <v/>
      </c>
    </row>
    <row r="14">
      <c r="A14" s="14" t="inlineStr">
        <is>
          <t>FICTIONAL-BOUNDARY-010</t>
        </is>
      </c>
      <c r="B14" s="15" t="inlineStr">
        <is>
          <t>Fictional Boundary Test House</t>
        </is>
      </c>
      <c r="C14" s="14" t="inlineStr">
        <is>
          <t>Sample-Max</t>
        </is>
      </c>
      <c r="D14" s="16" t="n">
        <v>46295</v>
      </c>
      <c r="E14" s="17" t="n">
        <v>1000</v>
      </c>
      <c r="F14" s="15" t="inlineStr">
        <is>
          <t>30-Day Month</t>
        </is>
      </c>
      <c r="G14" s="18" t="n">
        <v>31</v>
      </c>
      <c r="H14" s="22">
        <f>IF(OR($D14="",$F14=""),"",IFERROR(IF(VLOOKUP($F14,Assumptions!$A$5:$C$7,2,FALSE)="NONE",0,IF($G14&lt;&gt;"",$G14,IF(VLOOKUP($F14,Assumptions!$A$5:$C$7,2,FALSE)="ACTUAL",DAY(EOMONTH($D14,0))-DAY($D14)+1,MAX(0,VLOOKUP($F14,Assumptions!$A$5:$C$7,3,FALSE)-MIN(DAY($D14),VLOOKUP($F14,Assumptions!$A$5:$C$7,3,FALSE))+1)))),""))</f>
        <v/>
      </c>
      <c r="I14" s="23">
        <f>IF(OR(NOT(ISNUMBER($E14)),NOT(ISNUMBER($H14)),$F14=""),"",IFERROR(IF(VLOOKUP($F14,Assumptions!$A$5:$C$7,2,FALSE)="NONE",0,ROUND($E14*$H14/IF(VLOOKUP($F14,Assumptions!$A$5:$C$7,2,FALSE)="ACTUAL",DAY(EOMONTH($D14,0)),VLOOKUP($F14,Assumptions!$A$5:$C$7,3,FALSE)),2)),""))</f>
        <v/>
      </c>
      <c r="J14" s="14" t="inlineStr">
        <is>
          <t>No</t>
        </is>
      </c>
      <c r="K14" s="23">
        <f>IF(OR(NOT(ISNUMBER($E14)),$J14=""),"",IF($J14="Yes",ROUND($E14,2),0))</f>
        <v/>
      </c>
      <c r="L14" s="17" t="n">
        <v>0</v>
      </c>
      <c r="M14" s="15" t="inlineStr">
        <is>
          <t>Fictional boundary-value test</t>
        </is>
      </c>
      <c r="N14" s="17" t="n">
        <v>0</v>
      </c>
      <c r="O14" s="17" t="n">
        <v>0</v>
      </c>
      <c r="P14" s="23">
        <f>IF(OR($A14="",NOT(ISNUMBER($I14)),NOT(ISNUMBER($K14)),NOT(OR($L14="",ISNUMBER($L14))),NOT(OR($N14="",ISNUMBER($N14))),NOT(OR($O14="",ISNUMBER($O14)))),"",IFERROR(MAX(0,ROUND(SUM($I14,$K14,$L14,$N14)-IF($O14="",0,$O14),2)),""))</f>
        <v/>
      </c>
      <c r="Q14" s="17" t="n">
        <v>0</v>
      </c>
      <c r="R14" s="23">
        <f>IF($P14="","",IF(NOT(OR($Q14="",ISNUMBER($Q14))),"",IFERROR(MAX(0,ROUND($P14-IF($Q14="",0,$Q14),2)),"")))</f>
        <v/>
      </c>
      <c r="S14" s="14" t="inlineStr">
        <is>
          <t>Tenant</t>
        </is>
      </c>
      <c r="T14" s="14" t="inlineStr">
        <is>
          <t>Pending Review</t>
        </is>
      </c>
      <c r="U14" s="24">
        <f>IF(COUNTA($A14:$G14,$J14,$L14:$O14,$Q14,$S14:$T14)=0,"",IF(OR($A14="",$B14="",$C14="",$D14="",$E14="",$F14="",$J14="",$S14="",$T14=""),"Check required inputs",IF(COUNTIF($A$5:$A$104,$A14)&gt;1,"Duplicate tenancy ID",IF(OR(NOT(ISNUMBER($D14)),NOT(ISNUMBER($E14)),AND($G14&lt;&gt;"",NOT(ISNUMBER($G14))),AND($L14&lt;&gt;"",NOT(ISNUMBER($L14))),AND($N14&lt;&gt;"",NOT(ISNUMBER($N14))),AND($O14&lt;&gt;"",NOT(ISNUMBER($O14))),AND($Q14&lt;&gt;"",NOT(ISNUMBER($Q14)))),"Check date or amount entries",IF(OR($D14&lt;Assumptions!$F$5,$D14&gt;Assumptions!$F$6),"Check move-in date",IF(OR(AND(ISNUMBER($E14),$E14&gt;Assumptions!$F$7),AND(ISNUMBER($L14),$L14&gt;Assumptions!$F$7),AND(ISNUMBER($N14),$N14&gt;Assumptions!$F$7),AND(ISNUMBER($O14),$O14&gt;Assumptions!$F$7),AND(ISNUMBER($Q14),$Q14&gt;Assumptions!$F$7)),"Check amount limit",IF(AND(ISNUMBER($N14),$N14&gt;0,$M14=""),"Describe manager-entered charge",IF(AND(ISNUMBER($H14),$H14&gt;IFERROR(IF(VLOOKUP($F14,Assumptions!$A$5:$C$7,2,FALSE)="ACTUAL",DAY(EOMONTH($D14,0)),VLOOKUP($F14,Assumptions!$A$5:$C$7,3,FALSE)),Assumptions!$F$8)),"Check prorated days",IF(OR($H14="",$I14="",$K14="",$P14=""),"Check calculation settings",IF($T14="Canceled","Canceled: verify amounts",IF(AND($T14="Complete",$R14&gt;0),"Complete status has balance",IF(AND(ISNUMBER($P14),ISNUMBER($Q14),$Q14&gt;$P14),"Received exceeds total",IF(AND(ISNUMBER($D14),$D14&lt;TODAY(),$R14&gt;0,$T14&lt;&gt;"Canceled"),"Past move-in with balance","")))))))))))))</f>
        <v/>
      </c>
      <c r="X14">
        <f>""</f>
        <v/>
      </c>
      <c r="Z14">
        <f>""</f>
        <v/>
      </c>
      <c r="AA14">
        <f>""</f>
        <v/>
      </c>
      <c r="AB14">
        <f>""</f>
        <v/>
      </c>
    </row>
    <row r="15">
      <c r="A15" s="14" t="n"/>
      <c r="B15" s="15" t="n"/>
      <c r="C15" s="14" t="n"/>
      <c r="D15" s="16" t="n"/>
      <c r="E15" s="17" t="n"/>
      <c r="F15" s="15" t="n"/>
      <c r="G15" s="18" t="n"/>
      <c r="H15" s="19">
        <f>IF(OR($D15="",$F15=""),"",IFERROR(IF(VLOOKUP($F15,Assumptions!$A$5:$C$7,2,FALSE)="NONE",0,IF($G15&lt;&gt;"",$G15,IF(VLOOKUP($F15,Assumptions!$A$5:$C$7,2,FALSE)="ACTUAL",DAY(EOMONTH($D15,0))-DAY($D15)+1,MAX(0,VLOOKUP($F15,Assumptions!$A$5:$C$7,3,FALSE)-MIN(DAY($D15),VLOOKUP($F15,Assumptions!$A$5:$C$7,3,FALSE))+1)))),""))</f>
        <v/>
      </c>
      <c r="I15" s="20">
        <f>IF(OR(NOT(ISNUMBER($E15)),NOT(ISNUMBER($H15)),$F15=""),"",IFERROR(IF(VLOOKUP($F15,Assumptions!$A$5:$C$7,2,FALSE)="NONE",0,ROUND($E15*$H15/IF(VLOOKUP($F15,Assumptions!$A$5:$C$7,2,FALSE)="ACTUAL",DAY(EOMONTH($D15,0)),VLOOKUP($F15,Assumptions!$A$5:$C$7,3,FALSE)),2)),""))</f>
        <v/>
      </c>
      <c r="J15" s="14" t="n"/>
      <c r="K15" s="20">
        <f>IF(OR(NOT(ISNUMBER($E15)),$J15=""),"",IF($J15="Yes",ROUND($E15,2),0))</f>
        <v/>
      </c>
      <c r="L15" s="17" t="n"/>
      <c r="M15" s="15" t="n"/>
      <c r="N15" s="17" t="n"/>
      <c r="O15" s="17" t="n"/>
      <c r="P15" s="20">
        <f>IF(OR($A15="",NOT(ISNUMBER($I15)),NOT(ISNUMBER($K15)),NOT(OR($L15="",ISNUMBER($L15))),NOT(OR($N15="",ISNUMBER($N15))),NOT(OR($O15="",ISNUMBER($O15)))),"",IFERROR(MAX(0,ROUND(SUM($I15,$K15,$L15,$N15)-IF($O15="",0,$O15),2)),""))</f>
        <v/>
      </c>
      <c r="Q15" s="17" t="n"/>
      <c r="R15" s="20">
        <f>IF($P15="","",IF(NOT(OR($Q15="",ISNUMBER($Q15))),"",IFERROR(MAX(0,ROUND($P15-IF($Q15="",0,$Q15),2)),"")))</f>
        <v/>
      </c>
      <c r="S15" s="14" t="n"/>
      <c r="T15" s="14" t="n"/>
      <c r="U15" s="21">
        <f>IF(COUNTA($A15:$G15,$J15,$L15:$O15,$Q15,$S15:$T15)=0,"",IF(OR($A15="",$B15="",$C15="",$D15="",$E15="",$F15="",$J15="",$S15="",$T15=""),"Check required inputs",IF(COUNTIF($A$5:$A$104,$A15)&gt;1,"Duplicate tenancy ID",IF(OR(NOT(ISNUMBER($D15)),NOT(ISNUMBER($E15)),AND($G15&lt;&gt;"",NOT(ISNUMBER($G15))),AND($L15&lt;&gt;"",NOT(ISNUMBER($L15))),AND($N15&lt;&gt;"",NOT(ISNUMBER($N15))),AND($O15&lt;&gt;"",NOT(ISNUMBER($O15))),AND($Q15&lt;&gt;"",NOT(ISNUMBER($Q15)))),"Check date or amount entries",IF(OR($D15&lt;Assumptions!$F$5,$D15&gt;Assumptions!$F$6),"Check move-in date",IF(OR(AND(ISNUMBER($E15),$E15&gt;Assumptions!$F$7),AND(ISNUMBER($L15),$L15&gt;Assumptions!$F$7),AND(ISNUMBER($N15),$N15&gt;Assumptions!$F$7),AND(ISNUMBER($O15),$O15&gt;Assumptions!$F$7),AND(ISNUMBER($Q15),$Q15&gt;Assumptions!$F$7)),"Check amount limit",IF(AND(ISNUMBER($N15),$N15&gt;0,$M15=""),"Describe manager-entered charge",IF(AND(ISNUMBER($H15),$H15&gt;IFERROR(IF(VLOOKUP($F15,Assumptions!$A$5:$C$7,2,FALSE)="ACTUAL",DAY(EOMONTH($D15,0)),VLOOKUP($F15,Assumptions!$A$5:$C$7,3,FALSE)),Assumptions!$F$8)),"Check prorated days",IF(OR($H15="",$I15="",$K15="",$P15=""),"Check calculation settings",IF($T15="Canceled","Canceled: verify amounts",IF(AND($T15="Complete",$R15&gt;0),"Complete status has balance",IF(AND(ISNUMBER($P15),ISNUMBER($Q15),$Q15&gt;$P15),"Received exceeds total",IF(AND(ISNUMBER($D15),$D15&lt;TODAY(),$R15&gt;0,$T15&lt;&gt;"Canceled"),"Past move-in with balance","")))))))))))))</f>
        <v/>
      </c>
      <c r="X15">
        <f>""</f>
        <v/>
      </c>
      <c r="Z15">
        <f>""</f>
        <v/>
      </c>
      <c r="AA15">
        <f>""</f>
        <v/>
      </c>
      <c r="AB15">
        <f>""</f>
        <v/>
      </c>
    </row>
    <row r="16">
      <c r="A16" s="14" t="n"/>
      <c r="B16" s="15" t="n"/>
      <c r="C16" s="14" t="n"/>
      <c r="D16" s="16" t="n"/>
      <c r="E16" s="17" t="n"/>
      <c r="F16" s="15" t="n"/>
      <c r="G16" s="18" t="n"/>
      <c r="H16" s="22">
        <f>IF(OR($D16="",$F16=""),"",IFERROR(IF(VLOOKUP($F16,Assumptions!$A$5:$C$7,2,FALSE)="NONE",0,IF($G16&lt;&gt;"",$G16,IF(VLOOKUP($F16,Assumptions!$A$5:$C$7,2,FALSE)="ACTUAL",DAY(EOMONTH($D16,0))-DAY($D16)+1,MAX(0,VLOOKUP($F16,Assumptions!$A$5:$C$7,3,FALSE)-MIN(DAY($D16),VLOOKUP($F16,Assumptions!$A$5:$C$7,3,FALSE))+1)))),""))</f>
        <v/>
      </c>
      <c r="I16" s="23">
        <f>IF(OR(NOT(ISNUMBER($E16)),NOT(ISNUMBER($H16)),$F16=""),"",IFERROR(IF(VLOOKUP($F16,Assumptions!$A$5:$C$7,2,FALSE)="NONE",0,ROUND($E16*$H16/IF(VLOOKUP($F16,Assumptions!$A$5:$C$7,2,FALSE)="ACTUAL",DAY(EOMONTH($D16,0)),VLOOKUP($F16,Assumptions!$A$5:$C$7,3,FALSE)),2)),""))</f>
        <v/>
      </c>
      <c r="J16" s="14" t="n"/>
      <c r="K16" s="23">
        <f>IF(OR(NOT(ISNUMBER($E16)),$J16=""),"",IF($J16="Yes",ROUND($E16,2),0))</f>
        <v/>
      </c>
      <c r="L16" s="17" t="n"/>
      <c r="M16" s="15" t="n"/>
      <c r="N16" s="17" t="n"/>
      <c r="O16" s="17" t="n"/>
      <c r="P16" s="23">
        <f>IF(OR($A16="",NOT(ISNUMBER($I16)),NOT(ISNUMBER($K16)),NOT(OR($L16="",ISNUMBER($L16))),NOT(OR($N16="",ISNUMBER($N16))),NOT(OR($O16="",ISNUMBER($O16)))),"",IFERROR(MAX(0,ROUND(SUM($I16,$K16,$L16,$N16)-IF($O16="",0,$O16),2)),""))</f>
        <v/>
      </c>
      <c r="Q16" s="17" t="n"/>
      <c r="R16" s="23">
        <f>IF($P16="","",IF(NOT(OR($Q16="",ISNUMBER($Q16))),"",IFERROR(MAX(0,ROUND($P16-IF($Q16="",0,$Q16),2)),"")))</f>
        <v/>
      </c>
      <c r="S16" s="14" t="n"/>
      <c r="T16" s="14" t="n"/>
      <c r="U16" s="24">
        <f>IF(COUNTA($A16:$G16,$J16,$L16:$O16,$Q16,$S16:$T16)=0,"",IF(OR($A16="",$B16="",$C16="",$D16="",$E16="",$F16="",$J16="",$S16="",$T16=""),"Check required inputs",IF(COUNTIF($A$5:$A$104,$A16)&gt;1,"Duplicate tenancy ID",IF(OR(NOT(ISNUMBER($D16)),NOT(ISNUMBER($E16)),AND($G16&lt;&gt;"",NOT(ISNUMBER($G16))),AND($L16&lt;&gt;"",NOT(ISNUMBER($L16))),AND($N16&lt;&gt;"",NOT(ISNUMBER($N16))),AND($O16&lt;&gt;"",NOT(ISNUMBER($O16))),AND($Q16&lt;&gt;"",NOT(ISNUMBER($Q16)))),"Check date or amount entries",IF(OR($D16&lt;Assumptions!$F$5,$D16&gt;Assumptions!$F$6),"Check move-in date",IF(OR(AND(ISNUMBER($E16),$E16&gt;Assumptions!$F$7),AND(ISNUMBER($L16),$L16&gt;Assumptions!$F$7),AND(ISNUMBER($N16),$N16&gt;Assumptions!$F$7),AND(ISNUMBER($O16),$O16&gt;Assumptions!$F$7),AND(ISNUMBER($Q16),$Q16&gt;Assumptions!$F$7)),"Check amount limit",IF(AND(ISNUMBER($N16),$N16&gt;0,$M16=""),"Describe manager-entered charge",IF(AND(ISNUMBER($H16),$H16&gt;IFERROR(IF(VLOOKUP($F16,Assumptions!$A$5:$C$7,2,FALSE)="ACTUAL",DAY(EOMONTH($D16,0)),VLOOKUP($F16,Assumptions!$A$5:$C$7,3,FALSE)),Assumptions!$F$8)),"Check prorated days",IF(OR($H16="",$I16="",$K16="",$P16=""),"Check calculation settings",IF($T16="Canceled","Canceled: verify amounts",IF(AND($T16="Complete",$R16&gt;0),"Complete status has balance",IF(AND(ISNUMBER($P16),ISNUMBER($Q16),$Q16&gt;$P16),"Received exceeds total",IF(AND(ISNUMBER($D16),$D16&lt;TODAY(),$R16&gt;0,$T16&lt;&gt;"Canceled"),"Past move-in with balance","")))))))))))))</f>
        <v/>
      </c>
      <c r="X16">
        <f>""</f>
        <v/>
      </c>
      <c r="Z16">
        <f>""</f>
        <v/>
      </c>
      <c r="AA16">
        <f>""</f>
        <v/>
      </c>
      <c r="AB16">
        <f>""</f>
        <v/>
      </c>
    </row>
    <row r="17">
      <c r="A17" s="14" t="n"/>
      <c r="B17" s="15" t="n"/>
      <c r="C17" s="14" t="n"/>
      <c r="D17" s="16" t="n"/>
      <c r="E17" s="17" t="n"/>
      <c r="F17" s="15" t="n"/>
      <c r="G17" s="18" t="n"/>
      <c r="H17" s="19">
        <f>IF(OR($D17="",$F17=""),"",IFERROR(IF(VLOOKUP($F17,Assumptions!$A$5:$C$7,2,FALSE)="NONE",0,IF($G17&lt;&gt;"",$G17,IF(VLOOKUP($F17,Assumptions!$A$5:$C$7,2,FALSE)="ACTUAL",DAY(EOMONTH($D17,0))-DAY($D17)+1,MAX(0,VLOOKUP($F17,Assumptions!$A$5:$C$7,3,FALSE)-MIN(DAY($D17),VLOOKUP($F17,Assumptions!$A$5:$C$7,3,FALSE))+1)))),""))</f>
        <v/>
      </c>
      <c r="I17" s="20">
        <f>IF(OR(NOT(ISNUMBER($E17)),NOT(ISNUMBER($H17)),$F17=""),"",IFERROR(IF(VLOOKUP($F17,Assumptions!$A$5:$C$7,2,FALSE)="NONE",0,ROUND($E17*$H17/IF(VLOOKUP($F17,Assumptions!$A$5:$C$7,2,FALSE)="ACTUAL",DAY(EOMONTH($D17,0)),VLOOKUP($F17,Assumptions!$A$5:$C$7,3,FALSE)),2)),""))</f>
        <v/>
      </c>
      <c r="J17" s="14" t="n"/>
      <c r="K17" s="20">
        <f>IF(OR(NOT(ISNUMBER($E17)),$J17=""),"",IF($J17="Yes",ROUND($E17,2),0))</f>
        <v/>
      </c>
      <c r="L17" s="17" t="n"/>
      <c r="M17" s="15" t="n"/>
      <c r="N17" s="17" t="n"/>
      <c r="O17" s="17" t="n"/>
      <c r="P17" s="20">
        <f>IF(OR($A17="",NOT(ISNUMBER($I17)),NOT(ISNUMBER($K17)),NOT(OR($L17="",ISNUMBER($L17))),NOT(OR($N17="",ISNUMBER($N17))),NOT(OR($O17="",ISNUMBER($O17)))),"",IFERROR(MAX(0,ROUND(SUM($I17,$K17,$L17,$N17)-IF($O17="",0,$O17),2)),""))</f>
        <v/>
      </c>
      <c r="Q17" s="17" t="n"/>
      <c r="R17" s="20">
        <f>IF($P17="","",IF(NOT(OR($Q17="",ISNUMBER($Q17))),"",IFERROR(MAX(0,ROUND($P17-IF($Q17="",0,$Q17),2)),"")))</f>
        <v/>
      </c>
      <c r="S17" s="14" t="n"/>
      <c r="T17" s="14" t="n"/>
      <c r="U17" s="21">
        <f>IF(COUNTA($A17:$G17,$J17,$L17:$O17,$Q17,$S17:$T17)=0,"",IF(OR($A17="",$B17="",$C17="",$D17="",$E17="",$F17="",$J17="",$S17="",$T17=""),"Check required inputs",IF(COUNTIF($A$5:$A$104,$A17)&gt;1,"Duplicate tenancy ID",IF(OR(NOT(ISNUMBER($D17)),NOT(ISNUMBER($E17)),AND($G17&lt;&gt;"",NOT(ISNUMBER($G17))),AND($L17&lt;&gt;"",NOT(ISNUMBER($L17))),AND($N17&lt;&gt;"",NOT(ISNUMBER($N17))),AND($O17&lt;&gt;"",NOT(ISNUMBER($O17))),AND($Q17&lt;&gt;"",NOT(ISNUMBER($Q17)))),"Check date or amount entries",IF(OR($D17&lt;Assumptions!$F$5,$D17&gt;Assumptions!$F$6),"Check move-in date",IF(OR(AND(ISNUMBER($E17),$E17&gt;Assumptions!$F$7),AND(ISNUMBER($L17),$L17&gt;Assumptions!$F$7),AND(ISNUMBER($N17),$N17&gt;Assumptions!$F$7),AND(ISNUMBER($O17),$O17&gt;Assumptions!$F$7),AND(ISNUMBER($Q17),$Q17&gt;Assumptions!$F$7)),"Check amount limit",IF(AND(ISNUMBER($N17),$N17&gt;0,$M17=""),"Describe manager-entered charge",IF(AND(ISNUMBER($H17),$H17&gt;IFERROR(IF(VLOOKUP($F17,Assumptions!$A$5:$C$7,2,FALSE)="ACTUAL",DAY(EOMONTH($D17,0)),VLOOKUP($F17,Assumptions!$A$5:$C$7,3,FALSE)),Assumptions!$F$8)),"Check prorated days",IF(OR($H17="",$I17="",$K17="",$P17=""),"Check calculation settings",IF($T17="Canceled","Canceled: verify amounts",IF(AND($T17="Complete",$R17&gt;0),"Complete status has balance",IF(AND(ISNUMBER($P17),ISNUMBER($Q17),$Q17&gt;$P17),"Received exceeds total",IF(AND(ISNUMBER($D17),$D17&lt;TODAY(),$R17&gt;0,$T17&lt;&gt;"Canceled"),"Past move-in with balance","")))))))))))))</f>
        <v/>
      </c>
      <c r="X17">
        <f>""</f>
        <v/>
      </c>
      <c r="Z17">
        <f>""</f>
        <v/>
      </c>
      <c r="AA17">
        <f>""</f>
        <v/>
      </c>
      <c r="AB17">
        <f>""</f>
        <v/>
      </c>
    </row>
    <row r="18">
      <c r="A18" s="14" t="n"/>
      <c r="B18" s="15" t="n"/>
      <c r="C18" s="14" t="n"/>
      <c r="D18" s="16" t="n"/>
      <c r="E18" s="17" t="n"/>
      <c r="F18" s="15" t="n"/>
      <c r="G18" s="18" t="n"/>
      <c r="H18" s="22">
        <f>IF(OR($D18="",$F18=""),"",IFERROR(IF(VLOOKUP($F18,Assumptions!$A$5:$C$7,2,FALSE)="NONE",0,IF($G18&lt;&gt;"",$G18,IF(VLOOKUP($F18,Assumptions!$A$5:$C$7,2,FALSE)="ACTUAL",DAY(EOMONTH($D18,0))-DAY($D18)+1,MAX(0,VLOOKUP($F18,Assumptions!$A$5:$C$7,3,FALSE)-MIN(DAY($D18),VLOOKUP($F18,Assumptions!$A$5:$C$7,3,FALSE))+1)))),""))</f>
        <v/>
      </c>
      <c r="I18" s="23">
        <f>IF(OR(NOT(ISNUMBER($E18)),NOT(ISNUMBER($H18)),$F18=""),"",IFERROR(IF(VLOOKUP($F18,Assumptions!$A$5:$C$7,2,FALSE)="NONE",0,ROUND($E18*$H18/IF(VLOOKUP($F18,Assumptions!$A$5:$C$7,2,FALSE)="ACTUAL",DAY(EOMONTH($D18,0)),VLOOKUP($F18,Assumptions!$A$5:$C$7,3,FALSE)),2)),""))</f>
        <v/>
      </c>
      <c r="J18" s="14" t="n"/>
      <c r="K18" s="23">
        <f>IF(OR(NOT(ISNUMBER($E18)),$J18=""),"",IF($J18="Yes",ROUND($E18,2),0))</f>
        <v/>
      </c>
      <c r="L18" s="17" t="n"/>
      <c r="M18" s="15" t="n"/>
      <c r="N18" s="17" t="n"/>
      <c r="O18" s="17" t="n"/>
      <c r="P18" s="23">
        <f>IF(OR($A18="",NOT(ISNUMBER($I18)),NOT(ISNUMBER($K18)),NOT(OR($L18="",ISNUMBER($L18))),NOT(OR($N18="",ISNUMBER($N18))),NOT(OR($O18="",ISNUMBER($O18)))),"",IFERROR(MAX(0,ROUND(SUM($I18,$K18,$L18,$N18)-IF($O18="",0,$O18),2)),""))</f>
        <v/>
      </c>
      <c r="Q18" s="17" t="n"/>
      <c r="R18" s="23">
        <f>IF($P18="","",IF(NOT(OR($Q18="",ISNUMBER($Q18))),"",IFERROR(MAX(0,ROUND($P18-IF($Q18="",0,$Q18),2)),"")))</f>
        <v/>
      </c>
      <c r="S18" s="14" t="n"/>
      <c r="T18" s="14" t="n"/>
      <c r="U18" s="24">
        <f>IF(COUNTA($A18:$G18,$J18,$L18:$O18,$Q18,$S18:$T18)=0,"",IF(OR($A18="",$B18="",$C18="",$D18="",$E18="",$F18="",$J18="",$S18="",$T18=""),"Check required inputs",IF(COUNTIF($A$5:$A$104,$A18)&gt;1,"Duplicate tenancy ID",IF(OR(NOT(ISNUMBER($D18)),NOT(ISNUMBER($E18)),AND($G18&lt;&gt;"",NOT(ISNUMBER($G18))),AND($L18&lt;&gt;"",NOT(ISNUMBER($L18))),AND($N18&lt;&gt;"",NOT(ISNUMBER($N18))),AND($O18&lt;&gt;"",NOT(ISNUMBER($O18))),AND($Q18&lt;&gt;"",NOT(ISNUMBER($Q18)))),"Check date or amount entries",IF(OR($D18&lt;Assumptions!$F$5,$D18&gt;Assumptions!$F$6),"Check move-in date",IF(OR(AND(ISNUMBER($E18),$E18&gt;Assumptions!$F$7),AND(ISNUMBER($L18),$L18&gt;Assumptions!$F$7),AND(ISNUMBER($N18),$N18&gt;Assumptions!$F$7),AND(ISNUMBER($O18),$O18&gt;Assumptions!$F$7),AND(ISNUMBER($Q18),$Q18&gt;Assumptions!$F$7)),"Check amount limit",IF(AND(ISNUMBER($N18),$N18&gt;0,$M18=""),"Describe manager-entered charge",IF(AND(ISNUMBER($H18),$H18&gt;IFERROR(IF(VLOOKUP($F18,Assumptions!$A$5:$C$7,2,FALSE)="ACTUAL",DAY(EOMONTH($D18,0)),VLOOKUP($F18,Assumptions!$A$5:$C$7,3,FALSE)),Assumptions!$F$8)),"Check prorated days",IF(OR($H18="",$I18="",$K18="",$P18=""),"Check calculation settings",IF($T18="Canceled","Canceled: verify amounts",IF(AND($T18="Complete",$R18&gt;0),"Complete status has balance",IF(AND(ISNUMBER($P18),ISNUMBER($Q18),$Q18&gt;$P18),"Received exceeds total",IF(AND(ISNUMBER($D18),$D18&lt;TODAY(),$R18&gt;0,$T18&lt;&gt;"Canceled"),"Past move-in with balance","")))))))))))))</f>
        <v/>
      </c>
      <c r="X18">
        <f>""</f>
        <v/>
      </c>
      <c r="Z18">
        <f>""</f>
        <v/>
      </c>
      <c r="AA18">
        <f>""</f>
        <v/>
      </c>
      <c r="AB18">
        <f>""</f>
        <v/>
      </c>
    </row>
    <row r="19">
      <c r="A19" s="14" t="n"/>
      <c r="B19" s="15" t="n"/>
      <c r="C19" s="14" t="n"/>
      <c r="D19" s="16" t="n"/>
      <c r="E19" s="17" t="n"/>
      <c r="F19" s="15" t="n"/>
      <c r="G19" s="18" t="n"/>
      <c r="H19" s="19">
        <f>IF(OR($D19="",$F19=""),"",IFERROR(IF(VLOOKUP($F19,Assumptions!$A$5:$C$7,2,FALSE)="NONE",0,IF($G19&lt;&gt;"",$G19,IF(VLOOKUP($F19,Assumptions!$A$5:$C$7,2,FALSE)="ACTUAL",DAY(EOMONTH($D19,0))-DAY($D19)+1,MAX(0,VLOOKUP($F19,Assumptions!$A$5:$C$7,3,FALSE)-MIN(DAY($D19),VLOOKUP($F19,Assumptions!$A$5:$C$7,3,FALSE))+1)))),""))</f>
        <v/>
      </c>
      <c r="I19" s="20">
        <f>IF(OR(NOT(ISNUMBER($E19)),NOT(ISNUMBER($H19)),$F19=""),"",IFERROR(IF(VLOOKUP($F19,Assumptions!$A$5:$C$7,2,FALSE)="NONE",0,ROUND($E19*$H19/IF(VLOOKUP($F19,Assumptions!$A$5:$C$7,2,FALSE)="ACTUAL",DAY(EOMONTH($D19,0)),VLOOKUP($F19,Assumptions!$A$5:$C$7,3,FALSE)),2)),""))</f>
        <v/>
      </c>
      <c r="J19" s="14" t="n"/>
      <c r="K19" s="20">
        <f>IF(OR(NOT(ISNUMBER($E19)),$J19=""),"",IF($J19="Yes",ROUND($E19,2),0))</f>
        <v/>
      </c>
      <c r="L19" s="17" t="n"/>
      <c r="M19" s="15" t="n"/>
      <c r="N19" s="17" t="n"/>
      <c r="O19" s="17" t="n"/>
      <c r="P19" s="20">
        <f>IF(OR($A19="",NOT(ISNUMBER($I19)),NOT(ISNUMBER($K19)),NOT(OR($L19="",ISNUMBER($L19))),NOT(OR($N19="",ISNUMBER($N19))),NOT(OR($O19="",ISNUMBER($O19)))),"",IFERROR(MAX(0,ROUND(SUM($I19,$K19,$L19,$N19)-IF($O19="",0,$O19),2)),""))</f>
        <v/>
      </c>
      <c r="Q19" s="17" t="n"/>
      <c r="R19" s="20">
        <f>IF($P19="","",IF(NOT(OR($Q19="",ISNUMBER($Q19))),"",IFERROR(MAX(0,ROUND($P19-IF($Q19="",0,$Q19),2)),"")))</f>
        <v/>
      </c>
      <c r="S19" s="14" t="n"/>
      <c r="T19" s="14" t="n"/>
      <c r="U19" s="21">
        <f>IF(COUNTA($A19:$G19,$J19,$L19:$O19,$Q19,$S19:$T19)=0,"",IF(OR($A19="",$B19="",$C19="",$D19="",$E19="",$F19="",$J19="",$S19="",$T19=""),"Check required inputs",IF(COUNTIF($A$5:$A$104,$A19)&gt;1,"Duplicate tenancy ID",IF(OR(NOT(ISNUMBER($D19)),NOT(ISNUMBER($E19)),AND($G19&lt;&gt;"",NOT(ISNUMBER($G19))),AND($L19&lt;&gt;"",NOT(ISNUMBER($L19))),AND($N19&lt;&gt;"",NOT(ISNUMBER($N19))),AND($O19&lt;&gt;"",NOT(ISNUMBER($O19))),AND($Q19&lt;&gt;"",NOT(ISNUMBER($Q19)))),"Check date or amount entries",IF(OR($D19&lt;Assumptions!$F$5,$D19&gt;Assumptions!$F$6),"Check move-in date",IF(OR(AND(ISNUMBER($E19),$E19&gt;Assumptions!$F$7),AND(ISNUMBER($L19),$L19&gt;Assumptions!$F$7),AND(ISNUMBER($N19),$N19&gt;Assumptions!$F$7),AND(ISNUMBER($O19),$O19&gt;Assumptions!$F$7),AND(ISNUMBER($Q19),$Q19&gt;Assumptions!$F$7)),"Check amount limit",IF(AND(ISNUMBER($N19),$N19&gt;0,$M19=""),"Describe manager-entered charge",IF(AND(ISNUMBER($H19),$H19&gt;IFERROR(IF(VLOOKUP($F19,Assumptions!$A$5:$C$7,2,FALSE)="ACTUAL",DAY(EOMONTH($D19,0)),VLOOKUP($F19,Assumptions!$A$5:$C$7,3,FALSE)),Assumptions!$F$8)),"Check prorated days",IF(OR($H19="",$I19="",$K19="",$P19=""),"Check calculation settings",IF($T19="Canceled","Canceled: verify amounts",IF(AND($T19="Complete",$R19&gt;0),"Complete status has balance",IF(AND(ISNUMBER($P19),ISNUMBER($Q19),$Q19&gt;$P19),"Received exceeds total",IF(AND(ISNUMBER($D19),$D19&lt;TODAY(),$R19&gt;0,$T19&lt;&gt;"Canceled"),"Past move-in with balance","")))))))))))))</f>
        <v/>
      </c>
      <c r="X19">
        <f>""</f>
        <v/>
      </c>
      <c r="Z19">
        <f>""</f>
        <v/>
      </c>
      <c r="AA19">
        <f>""</f>
        <v/>
      </c>
      <c r="AB19">
        <f>""</f>
        <v/>
      </c>
    </row>
    <row r="20">
      <c r="A20" s="14" t="n"/>
      <c r="B20" s="15" t="n"/>
      <c r="C20" s="14" t="n"/>
      <c r="D20" s="16" t="n"/>
      <c r="E20" s="17" t="n"/>
      <c r="F20" s="15" t="n"/>
      <c r="G20" s="18" t="n"/>
      <c r="H20" s="22">
        <f>IF(OR($D20="",$F20=""),"",IFERROR(IF(VLOOKUP($F20,Assumptions!$A$5:$C$7,2,FALSE)="NONE",0,IF($G20&lt;&gt;"",$G20,IF(VLOOKUP($F20,Assumptions!$A$5:$C$7,2,FALSE)="ACTUAL",DAY(EOMONTH($D20,0))-DAY($D20)+1,MAX(0,VLOOKUP($F20,Assumptions!$A$5:$C$7,3,FALSE)-MIN(DAY($D20),VLOOKUP($F20,Assumptions!$A$5:$C$7,3,FALSE))+1)))),""))</f>
        <v/>
      </c>
      <c r="I20" s="23">
        <f>IF(OR(NOT(ISNUMBER($E20)),NOT(ISNUMBER($H20)),$F20=""),"",IFERROR(IF(VLOOKUP($F20,Assumptions!$A$5:$C$7,2,FALSE)="NONE",0,ROUND($E20*$H20/IF(VLOOKUP($F20,Assumptions!$A$5:$C$7,2,FALSE)="ACTUAL",DAY(EOMONTH($D20,0)),VLOOKUP($F20,Assumptions!$A$5:$C$7,3,FALSE)),2)),""))</f>
        <v/>
      </c>
      <c r="J20" s="14" t="n"/>
      <c r="K20" s="23">
        <f>IF(OR(NOT(ISNUMBER($E20)),$J20=""),"",IF($J20="Yes",ROUND($E20,2),0))</f>
        <v/>
      </c>
      <c r="L20" s="17" t="n"/>
      <c r="M20" s="15" t="n"/>
      <c r="N20" s="17" t="n"/>
      <c r="O20" s="17" t="n"/>
      <c r="P20" s="23">
        <f>IF(OR($A20="",NOT(ISNUMBER($I20)),NOT(ISNUMBER($K20)),NOT(OR($L20="",ISNUMBER($L20))),NOT(OR($N20="",ISNUMBER($N20))),NOT(OR($O20="",ISNUMBER($O20)))),"",IFERROR(MAX(0,ROUND(SUM($I20,$K20,$L20,$N20)-IF($O20="",0,$O20),2)),""))</f>
        <v/>
      </c>
      <c r="Q20" s="17" t="n"/>
      <c r="R20" s="23">
        <f>IF($P20="","",IF(NOT(OR($Q20="",ISNUMBER($Q20))),"",IFERROR(MAX(0,ROUND($P20-IF($Q20="",0,$Q20),2)),"")))</f>
        <v/>
      </c>
      <c r="S20" s="14" t="n"/>
      <c r="T20" s="14" t="n"/>
      <c r="U20" s="24">
        <f>IF(COUNTA($A20:$G20,$J20,$L20:$O20,$Q20,$S20:$T20)=0,"",IF(OR($A20="",$B20="",$C20="",$D20="",$E20="",$F20="",$J20="",$S20="",$T20=""),"Check required inputs",IF(COUNTIF($A$5:$A$104,$A20)&gt;1,"Duplicate tenancy ID",IF(OR(NOT(ISNUMBER($D20)),NOT(ISNUMBER($E20)),AND($G20&lt;&gt;"",NOT(ISNUMBER($G20))),AND($L20&lt;&gt;"",NOT(ISNUMBER($L20))),AND($N20&lt;&gt;"",NOT(ISNUMBER($N20))),AND($O20&lt;&gt;"",NOT(ISNUMBER($O20))),AND($Q20&lt;&gt;"",NOT(ISNUMBER($Q20)))),"Check date or amount entries",IF(OR($D20&lt;Assumptions!$F$5,$D20&gt;Assumptions!$F$6),"Check move-in date",IF(OR(AND(ISNUMBER($E20),$E20&gt;Assumptions!$F$7),AND(ISNUMBER($L20),$L20&gt;Assumptions!$F$7),AND(ISNUMBER($N20),$N20&gt;Assumptions!$F$7),AND(ISNUMBER($O20),$O20&gt;Assumptions!$F$7),AND(ISNUMBER($Q20),$Q20&gt;Assumptions!$F$7)),"Check amount limit",IF(AND(ISNUMBER($N20),$N20&gt;0,$M20=""),"Describe manager-entered charge",IF(AND(ISNUMBER($H20),$H20&gt;IFERROR(IF(VLOOKUP($F20,Assumptions!$A$5:$C$7,2,FALSE)="ACTUAL",DAY(EOMONTH($D20,0)),VLOOKUP($F20,Assumptions!$A$5:$C$7,3,FALSE)),Assumptions!$F$8)),"Check prorated days",IF(OR($H20="",$I20="",$K20="",$P20=""),"Check calculation settings",IF($T20="Canceled","Canceled: verify amounts",IF(AND($T20="Complete",$R20&gt;0),"Complete status has balance",IF(AND(ISNUMBER($P20),ISNUMBER($Q20),$Q20&gt;$P20),"Received exceeds total",IF(AND(ISNUMBER($D20),$D20&lt;TODAY(),$R20&gt;0,$T20&lt;&gt;"Canceled"),"Past move-in with balance","")))))))))))))</f>
        <v/>
      </c>
      <c r="X20">
        <f>""</f>
        <v/>
      </c>
      <c r="Z20">
        <f>""</f>
        <v/>
      </c>
      <c r="AA20">
        <f>""</f>
        <v/>
      </c>
      <c r="AB20">
        <f>""</f>
        <v/>
      </c>
    </row>
    <row r="21">
      <c r="A21" s="14" t="n"/>
      <c r="B21" s="15" t="n"/>
      <c r="C21" s="14" t="n"/>
      <c r="D21" s="16" t="n"/>
      <c r="E21" s="17" t="n"/>
      <c r="F21" s="15" t="n"/>
      <c r="G21" s="18" t="n"/>
      <c r="H21" s="19">
        <f>IF(OR($D21="",$F21=""),"",IFERROR(IF(VLOOKUP($F21,Assumptions!$A$5:$C$7,2,FALSE)="NONE",0,IF($G21&lt;&gt;"",$G21,IF(VLOOKUP($F21,Assumptions!$A$5:$C$7,2,FALSE)="ACTUAL",DAY(EOMONTH($D21,0))-DAY($D21)+1,MAX(0,VLOOKUP($F21,Assumptions!$A$5:$C$7,3,FALSE)-MIN(DAY($D21),VLOOKUP($F21,Assumptions!$A$5:$C$7,3,FALSE))+1)))),""))</f>
        <v/>
      </c>
      <c r="I21" s="20">
        <f>IF(OR(NOT(ISNUMBER($E21)),NOT(ISNUMBER($H21)),$F21=""),"",IFERROR(IF(VLOOKUP($F21,Assumptions!$A$5:$C$7,2,FALSE)="NONE",0,ROUND($E21*$H21/IF(VLOOKUP($F21,Assumptions!$A$5:$C$7,2,FALSE)="ACTUAL",DAY(EOMONTH($D21,0)),VLOOKUP($F21,Assumptions!$A$5:$C$7,3,FALSE)),2)),""))</f>
        <v/>
      </c>
      <c r="J21" s="14" t="n"/>
      <c r="K21" s="20">
        <f>IF(OR(NOT(ISNUMBER($E21)),$J21=""),"",IF($J21="Yes",ROUND($E21,2),0))</f>
        <v/>
      </c>
      <c r="L21" s="17" t="n"/>
      <c r="M21" s="15" t="n"/>
      <c r="N21" s="17" t="n"/>
      <c r="O21" s="17" t="n"/>
      <c r="P21" s="20">
        <f>IF(OR($A21="",NOT(ISNUMBER($I21)),NOT(ISNUMBER($K21)),NOT(OR($L21="",ISNUMBER($L21))),NOT(OR($N21="",ISNUMBER($N21))),NOT(OR($O21="",ISNUMBER($O21)))),"",IFERROR(MAX(0,ROUND(SUM($I21,$K21,$L21,$N21)-IF($O21="",0,$O21),2)),""))</f>
        <v/>
      </c>
      <c r="Q21" s="17" t="n"/>
      <c r="R21" s="20">
        <f>IF($P21="","",IF(NOT(OR($Q21="",ISNUMBER($Q21))),"",IFERROR(MAX(0,ROUND($P21-IF($Q21="",0,$Q21),2)),"")))</f>
        <v/>
      </c>
      <c r="S21" s="14" t="n"/>
      <c r="T21" s="14" t="n"/>
      <c r="U21" s="21">
        <f>IF(COUNTA($A21:$G21,$J21,$L21:$O21,$Q21,$S21:$T21)=0,"",IF(OR($A21="",$B21="",$C21="",$D21="",$E21="",$F21="",$J21="",$S21="",$T21=""),"Check required inputs",IF(COUNTIF($A$5:$A$104,$A21)&gt;1,"Duplicate tenancy ID",IF(OR(NOT(ISNUMBER($D21)),NOT(ISNUMBER($E21)),AND($G21&lt;&gt;"",NOT(ISNUMBER($G21))),AND($L21&lt;&gt;"",NOT(ISNUMBER($L21))),AND($N21&lt;&gt;"",NOT(ISNUMBER($N21))),AND($O21&lt;&gt;"",NOT(ISNUMBER($O21))),AND($Q21&lt;&gt;"",NOT(ISNUMBER($Q21)))),"Check date or amount entries",IF(OR($D21&lt;Assumptions!$F$5,$D21&gt;Assumptions!$F$6),"Check move-in date",IF(OR(AND(ISNUMBER($E21),$E21&gt;Assumptions!$F$7),AND(ISNUMBER($L21),$L21&gt;Assumptions!$F$7),AND(ISNUMBER($N21),$N21&gt;Assumptions!$F$7),AND(ISNUMBER($O21),$O21&gt;Assumptions!$F$7),AND(ISNUMBER($Q21),$Q21&gt;Assumptions!$F$7)),"Check amount limit",IF(AND(ISNUMBER($N21),$N21&gt;0,$M21=""),"Describe manager-entered charge",IF(AND(ISNUMBER($H21),$H21&gt;IFERROR(IF(VLOOKUP($F21,Assumptions!$A$5:$C$7,2,FALSE)="ACTUAL",DAY(EOMONTH($D21,0)),VLOOKUP($F21,Assumptions!$A$5:$C$7,3,FALSE)),Assumptions!$F$8)),"Check prorated days",IF(OR($H21="",$I21="",$K21="",$P21=""),"Check calculation settings",IF($T21="Canceled","Canceled: verify amounts",IF(AND($T21="Complete",$R21&gt;0),"Complete status has balance",IF(AND(ISNUMBER($P21),ISNUMBER($Q21),$Q21&gt;$P21),"Received exceeds total",IF(AND(ISNUMBER($D21),$D21&lt;TODAY(),$R21&gt;0,$T21&lt;&gt;"Canceled"),"Past move-in with balance","")))))))))))))</f>
        <v/>
      </c>
      <c r="X21">
        <f>""</f>
        <v/>
      </c>
      <c r="Z21">
        <f>""</f>
        <v/>
      </c>
      <c r="AA21">
        <f>""</f>
        <v/>
      </c>
      <c r="AB21">
        <f>""</f>
        <v/>
      </c>
    </row>
    <row r="22">
      <c r="A22" s="14" t="n"/>
      <c r="B22" s="15" t="n"/>
      <c r="C22" s="14" t="n"/>
      <c r="D22" s="16" t="n"/>
      <c r="E22" s="17" t="n"/>
      <c r="F22" s="15" t="n"/>
      <c r="G22" s="18" t="n"/>
      <c r="H22" s="22">
        <f>IF(OR($D22="",$F22=""),"",IFERROR(IF(VLOOKUP($F22,Assumptions!$A$5:$C$7,2,FALSE)="NONE",0,IF($G22&lt;&gt;"",$G22,IF(VLOOKUP($F22,Assumptions!$A$5:$C$7,2,FALSE)="ACTUAL",DAY(EOMONTH($D22,0))-DAY($D22)+1,MAX(0,VLOOKUP($F22,Assumptions!$A$5:$C$7,3,FALSE)-MIN(DAY($D22),VLOOKUP($F22,Assumptions!$A$5:$C$7,3,FALSE))+1)))),""))</f>
        <v/>
      </c>
      <c r="I22" s="23">
        <f>IF(OR(NOT(ISNUMBER($E22)),NOT(ISNUMBER($H22)),$F22=""),"",IFERROR(IF(VLOOKUP($F22,Assumptions!$A$5:$C$7,2,FALSE)="NONE",0,ROUND($E22*$H22/IF(VLOOKUP($F22,Assumptions!$A$5:$C$7,2,FALSE)="ACTUAL",DAY(EOMONTH($D22,0)),VLOOKUP($F22,Assumptions!$A$5:$C$7,3,FALSE)),2)),""))</f>
        <v/>
      </c>
      <c r="J22" s="14" t="n"/>
      <c r="K22" s="23">
        <f>IF(OR(NOT(ISNUMBER($E22)),$J22=""),"",IF($J22="Yes",ROUND($E22,2),0))</f>
        <v/>
      </c>
      <c r="L22" s="17" t="n"/>
      <c r="M22" s="15" t="n"/>
      <c r="N22" s="17" t="n"/>
      <c r="O22" s="17" t="n"/>
      <c r="P22" s="23">
        <f>IF(OR($A22="",NOT(ISNUMBER($I22)),NOT(ISNUMBER($K22)),NOT(OR($L22="",ISNUMBER($L22))),NOT(OR($N22="",ISNUMBER($N22))),NOT(OR($O22="",ISNUMBER($O22)))),"",IFERROR(MAX(0,ROUND(SUM($I22,$K22,$L22,$N22)-IF($O22="",0,$O22),2)),""))</f>
        <v/>
      </c>
      <c r="Q22" s="17" t="n"/>
      <c r="R22" s="23">
        <f>IF($P22="","",IF(NOT(OR($Q22="",ISNUMBER($Q22))),"",IFERROR(MAX(0,ROUND($P22-IF($Q22="",0,$Q22),2)),"")))</f>
        <v/>
      </c>
      <c r="S22" s="14" t="n"/>
      <c r="T22" s="14" t="n"/>
      <c r="U22" s="24">
        <f>IF(COUNTA($A22:$G22,$J22,$L22:$O22,$Q22,$S22:$T22)=0,"",IF(OR($A22="",$B22="",$C22="",$D22="",$E22="",$F22="",$J22="",$S22="",$T22=""),"Check required inputs",IF(COUNTIF($A$5:$A$104,$A22)&gt;1,"Duplicate tenancy ID",IF(OR(NOT(ISNUMBER($D22)),NOT(ISNUMBER($E22)),AND($G22&lt;&gt;"",NOT(ISNUMBER($G22))),AND($L22&lt;&gt;"",NOT(ISNUMBER($L22))),AND($N22&lt;&gt;"",NOT(ISNUMBER($N22))),AND($O22&lt;&gt;"",NOT(ISNUMBER($O22))),AND($Q22&lt;&gt;"",NOT(ISNUMBER($Q22)))),"Check date or amount entries",IF(OR($D22&lt;Assumptions!$F$5,$D22&gt;Assumptions!$F$6),"Check move-in date",IF(OR(AND(ISNUMBER($E22),$E22&gt;Assumptions!$F$7),AND(ISNUMBER($L22),$L22&gt;Assumptions!$F$7),AND(ISNUMBER($N22),$N22&gt;Assumptions!$F$7),AND(ISNUMBER($O22),$O22&gt;Assumptions!$F$7),AND(ISNUMBER($Q22),$Q22&gt;Assumptions!$F$7)),"Check amount limit",IF(AND(ISNUMBER($N22),$N22&gt;0,$M22=""),"Describe manager-entered charge",IF(AND(ISNUMBER($H22),$H22&gt;IFERROR(IF(VLOOKUP($F22,Assumptions!$A$5:$C$7,2,FALSE)="ACTUAL",DAY(EOMONTH($D22,0)),VLOOKUP($F22,Assumptions!$A$5:$C$7,3,FALSE)),Assumptions!$F$8)),"Check prorated days",IF(OR($H22="",$I22="",$K22="",$P22=""),"Check calculation settings",IF($T22="Canceled","Canceled: verify amounts",IF(AND($T22="Complete",$R22&gt;0),"Complete status has balance",IF(AND(ISNUMBER($P22),ISNUMBER($Q22),$Q22&gt;$P22),"Received exceeds total",IF(AND(ISNUMBER($D22),$D22&lt;TODAY(),$R22&gt;0,$T22&lt;&gt;"Canceled"),"Past move-in with balance","")))))))))))))</f>
        <v/>
      </c>
      <c r="X22">
        <f>""</f>
        <v/>
      </c>
      <c r="Z22">
        <f>""</f>
        <v/>
      </c>
      <c r="AA22">
        <f>""</f>
        <v/>
      </c>
      <c r="AB22">
        <f>""</f>
        <v/>
      </c>
    </row>
    <row r="23">
      <c r="A23" s="14" t="n"/>
      <c r="B23" s="15" t="n"/>
      <c r="C23" s="14" t="n"/>
      <c r="D23" s="16" t="n"/>
      <c r="E23" s="17" t="n"/>
      <c r="F23" s="15" t="n"/>
      <c r="G23" s="18" t="n"/>
      <c r="H23" s="19">
        <f>IF(OR($D23="",$F23=""),"",IFERROR(IF(VLOOKUP($F23,Assumptions!$A$5:$C$7,2,FALSE)="NONE",0,IF($G23&lt;&gt;"",$G23,IF(VLOOKUP($F23,Assumptions!$A$5:$C$7,2,FALSE)="ACTUAL",DAY(EOMONTH($D23,0))-DAY($D23)+1,MAX(0,VLOOKUP($F23,Assumptions!$A$5:$C$7,3,FALSE)-MIN(DAY($D23),VLOOKUP($F23,Assumptions!$A$5:$C$7,3,FALSE))+1)))),""))</f>
        <v/>
      </c>
      <c r="I23" s="20">
        <f>IF(OR(NOT(ISNUMBER($E23)),NOT(ISNUMBER($H23)),$F23=""),"",IFERROR(IF(VLOOKUP($F23,Assumptions!$A$5:$C$7,2,FALSE)="NONE",0,ROUND($E23*$H23/IF(VLOOKUP($F23,Assumptions!$A$5:$C$7,2,FALSE)="ACTUAL",DAY(EOMONTH($D23,0)),VLOOKUP($F23,Assumptions!$A$5:$C$7,3,FALSE)),2)),""))</f>
        <v/>
      </c>
      <c r="J23" s="14" t="n"/>
      <c r="K23" s="20">
        <f>IF(OR(NOT(ISNUMBER($E23)),$J23=""),"",IF($J23="Yes",ROUND($E23,2),0))</f>
        <v/>
      </c>
      <c r="L23" s="17" t="n"/>
      <c r="M23" s="15" t="n"/>
      <c r="N23" s="17" t="n"/>
      <c r="O23" s="17" t="n"/>
      <c r="P23" s="20">
        <f>IF(OR($A23="",NOT(ISNUMBER($I23)),NOT(ISNUMBER($K23)),NOT(OR($L23="",ISNUMBER($L23))),NOT(OR($N23="",ISNUMBER($N23))),NOT(OR($O23="",ISNUMBER($O23)))),"",IFERROR(MAX(0,ROUND(SUM($I23,$K23,$L23,$N23)-IF($O23="",0,$O23),2)),""))</f>
        <v/>
      </c>
      <c r="Q23" s="17" t="n"/>
      <c r="R23" s="20">
        <f>IF($P23="","",IF(NOT(OR($Q23="",ISNUMBER($Q23))),"",IFERROR(MAX(0,ROUND($P23-IF($Q23="",0,$Q23),2)),"")))</f>
        <v/>
      </c>
      <c r="S23" s="14" t="n"/>
      <c r="T23" s="14" t="n"/>
      <c r="U23" s="21">
        <f>IF(COUNTA($A23:$G23,$J23,$L23:$O23,$Q23,$S23:$T23)=0,"",IF(OR($A23="",$B23="",$C23="",$D23="",$E23="",$F23="",$J23="",$S23="",$T23=""),"Check required inputs",IF(COUNTIF($A$5:$A$104,$A23)&gt;1,"Duplicate tenancy ID",IF(OR(NOT(ISNUMBER($D23)),NOT(ISNUMBER($E23)),AND($G23&lt;&gt;"",NOT(ISNUMBER($G23))),AND($L23&lt;&gt;"",NOT(ISNUMBER($L23))),AND($N23&lt;&gt;"",NOT(ISNUMBER($N23))),AND($O23&lt;&gt;"",NOT(ISNUMBER($O23))),AND($Q23&lt;&gt;"",NOT(ISNUMBER($Q23)))),"Check date or amount entries",IF(OR($D23&lt;Assumptions!$F$5,$D23&gt;Assumptions!$F$6),"Check move-in date",IF(OR(AND(ISNUMBER($E23),$E23&gt;Assumptions!$F$7),AND(ISNUMBER($L23),$L23&gt;Assumptions!$F$7),AND(ISNUMBER($N23),$N23&gt;Assumptions!$F$7),AND(ISNUMBER($O23),$O23&gt;Assumptions!$F$7),AND(ISNUMBER($Q23),$Q23&gt;Assumptions!$F$7)),"Check amount limit",IF(AND(ISNUMBER($N23),$N23&gt;0,$M23=""),"Describe manager-entered charge",IF(AND(ISNUMBER($H23),$H23&gt;IFERROR(IF(VLOOKUP($F23,Assumptions!$A$5:$C$7,2,FALSE)="ACTUAL",DAY(EOMONTH($D23,0)),VLOOKUP($F23,Assumptions!$A$5:$C$7,3,FALSE)),Assumptions!$F$8)),"Check prorated days",IF(OR($H23="",$I23="",$K23="",$P23=""),"Check calculation settings",IF($T23="Canceled","Canceled: verify amounts",IF(AND($T23="Complete",$R23&gt;0),"Complete status has balance",IF(AND(ISNUMBER($P23),ISNUMBER($Q23),$Q23&gt;$P23),"Received exceeds total",IF(AND(ISNUMBER($D23),$D23&lt;TODAY(),$R23&gt;0,$T23&lt;&gt;"Canceled"),"Past move-in with balance","")))))))))))))</f>
        <v/>
      </c>
      <c r="X23">
        <f>""</f>
        <v/>
      </c>
      <c r="Z23">
        <f>""</f>
        <v/>
      </c>
      <c r="AA23">
        <f>""</f>
        <v/>
      </c>
      <c r="AB23">
        <f>""</f>
        <v/>
      </c>
    </row>
    <row r="24">
      <c r="A24" s="14" t="n"/>
      <c r="B24" s="15" t="n"/>
      <c r="C24" s="14" t="n"/>
      <c r="D24" s="16" t="n"/>
      <c r="E24" s="17" t="n"/>
      <c r="F24" s="15" t="n"/>
      <c r="G24" s="18" t="n"/>
      <c r="H24" s="22">
        <f>IF(OR($D24="",$F24=""),"",IFERROR(IF(VLOOKUP($F24,Assumptions!$A$5:$C$7,2,FALSE)="NONE",0,IF($G24&lt;&gt;"",$G24,IF(VLOOKUP($F24,Assumptions!$A$5:$C$7,2,FALSE)="ACTUAL",DAY(EOMONTH($D24,0))-DAY($D24)+1,MAX(0,VLOOKUP($F24,Assumptions!$A$5:$C$7,3,FALSE)-MIN(DAY($D24),VLOOKUP($F24,Assumptions!$A$5:$C$7,3,FALSE))+1)))),""))</f>
        <v/>
      </c>
      <c r="I24" s="23">
        <f>IF(OR(NOT(ISNUMBER($E24)),NOT(ISNUMBER($H24)),$F24=""),"",IFERROR(IF(VLOOKUP($F24,Assumptions!$A$5:$C$7,2,FALSE)="NONE",0,ROUND($E24*$H24/IF(VLOOKUP($F24,Assumptions!$A$5:$C$7,2,FALSE)="ACTUAL",DAY(EOMONTH($D24,0)),VLOOKUP($F24,Assumptions!$A$5:$C$7,3,FALSE)),2)),""))</f>
        <v/>
      </c>
      <c r="J24" s="14" t="n"/>
      <c r="K24" s="23">
        <f>IF(OR(NOT(ISNUMBER($E24)),$J24=""),"",IF($J24="Yes",ROUND($E24,2),0))</f>
        <v/>
      </c>
      <c r="L24" s="17" t="n"/>
      <c r="M24" s="15" t="n"/>
      <c r="N24" s="17" t="n"/>
      <c r="O24" s="17" t="n"/>
      <c r="P24" s="23">
        <f>IF(OR($A24="",NOT(ISNUMBER($I24)),NOT(ISNUMBER($K24)),NOT(OR($L24="",ISNUMBER($L24))),NOT(OR($N24="",ISNUMBER($N24))),NOT(OR($O24="",ISNUMBER($O24)))),"",IFERROR(MAX(0,ROUND(SUM($I24,$K24,$L24,$N24)-IF($O24="",0,$O24),2)),""))</f>
        <v/>
      </c>
      <c r="Q24" s="17" t="n"/>
      <c r="R24" s="23">
        <f>IF($P24="","",IF(NOT(OR($Q24="",ISNUMBER($Q24))),"",IFERROR(MAX(0,ROUND($P24-IF($Q24="",0,$Q24),2)),"")))</f>
        <v/>
      </c>
      <c r="S24" s="14" t="n"/>
      <c r="T24" s="14" t="n"/>
      <c r="U24" s="24">
        <f>IF(COUNTA($A24:$G24,$J24,$L24:$O24,$Q24,$S24:$T24)=0,"",IF(OR($A24="",$B24="",$C24="",$D24="",$E24="",$F24="",$J24="",$S24="",$T24=""),"Check required inputs",IF(COUNTIF($A$5:$A$104,$A24)&gt;1,"Duplicate tenancy ID",IF(OR(NOT(ISNUMBER($D24)),NOT(ISNUMBER($E24)),AND($G24&lt;&gt;"",NOT(ISNUMBER($G24))),AND($L24&lt;&gt;"",NOT(ISNUMBER($L24))),AND($N24&lt;&gt;"",NOT(ISNUMBER($N24))),AND($O24&lt;&gt;"",NOT(ISNUMBER($O24))),AND($Q24&lt;&gt;"",NOT(ISNUMBER($Q24)))),"Check date or amount entries",IF(OR($D24&lt;Assumptions!$F$5,$D24&gt;Assumptions!$F$6),"Check move-in date",IF(OR(AND(ISNUMBER($E24),$E24&gt;Assumptions!$F$7),AND(ISNUMBER($L24),$L24&gt;Assumptions!$F$7),AND(ISNUMBER($N24),$N24&gt;Assumptions!$F$7),AND(ISNUMBER($O24),$O24&gt;Assumptions!$F$7),AND(ISNUMBER($Q24),$Q24&gt;Assumptions!$F$7)),"Check amount limit",IF(AND(ISNUMBER($N24),$N24&gt;0,$M24=""),"Describe manager-entered charge",IF(AND(ISNUMBER($H24),$H24&gt;IFERROR(IF(VLOOKUP($F24,Assumptions!$A$5:$C$7,2,FALSE)="ACTUAL",DAY(EOMONTH($D24,0)),VLOOKUP($F24,Assumptions!$A$5:$C$7,3,FALSE)),Assumptions!$F$8)),"Check prorated days",IF(OR($H24="",$I24="",$K24="",$P24=""),"Check calculation settings",IF($T24="Canceled","Canceled: verify amounts",IF(AND($T24="Complete",$R24&gt;0),"Complete status has balance",IF(AND(ISNUMBER($P24),ISNUMBER($Q24),$Q24&gt;$P24),"Received exceeds total",IF(AND(ISNUMBER($D24),$D24&lt;TODAY(),$R24&gt;0,$T24&lt;&gt;"Canceled"),"Past move-in with balance","")))))))))))))</f>
        <v/>
      </c>
      <c r="X24">
        <f>""</f>
        <v/>
      </c>
      <c r="Z24">
        <f>""</f>
        <v/>
      </c>
      <c r="AA24">
        <f>""</f>
        <v/>
      </c>
      <c r="AB24">
        <f>""</f>
        <v/>
      </c>
    </row>
    <row r="25">
      <c r="A25" s="14" t="n"/>
      <c r="B25" s="15" t="n"/>
      <c r="C25" s="14" t="n"/>
      <c r="D25" s="16" t="n"/>
      <c r="E25" s="17" t="n"/>
      <c r="F25" s="15" t="n"/>
      <c r="G25" s="18" t="n"/>
      <c r="H25" s="19">
        <f>IF(OR($D25="",$F25=""),"",IFERROR(IF(VLOOKUP($F25,Assumptions!$A$5:$C$7,2,FALSE)="NONE",0,IF($G25&lt;&gt;"",$G25,IF(VLOOKUP($F25,Assumptions!$A$5:$C$7,2,FALSE)="ACTUAL",DAY(EOMONTH($D25,0))-DAY($D25)+1,MAX(0,VLOOKUP($F25,Assumptions!$A$5:$C$7,3,FALSE)-MIN(DAY($D25),VLOOKUP($F25,Assumptions!$A$5:$C$7,3,FALSE))+1)))),""))</f>
        <v/>
      </c>
      <c r="I25" s="20">
        <f>IF(OR(NOT(ISNUMBER($E25)),NOT(ISNUMBER($H25)),$F25=""),"",IFERROR(IF(VLOOKUP($F25,Assumptions!$A$5:$C$7,2,FALSE)="NONE",0,ROUND($E25*$H25/IF(VLOOKUP($F25,Assumptions!$A$5:$C$7,2,FALSE)="ACTUAL",DAY(EOMONTH($D25,0)),VLOOKUP($F25,Assumptions!$A$5:$C$7,3,FALSE)),2)),""))</f>
        <v/>
      </c>
      <c r="J25" s="14" t="n"/>
      <c r="K25" s="20">
        <f>IF(OR(NOT(ISNUMBER($E25)),$J25=""),"",IF($J25="Yes",ROUND($E25,2),0))</f>
        <v/>
      </c>
      <c r="L25" s="17" t="n"/>
      <c r="M25" s="15" t="n"/>
      <c r="N25" s="17" t="n"/>
      <c r="O25" s="17" t="n"/>
      <c r="P25" s="20">
        <f>IF(OR($A25="",NOT(ISNUMBER($I25)),NOT(ISNUMBER($K25)),NOT(OR($L25="",ISNUMBER($L25))),NOT(OR($N25="",ISNUMBER($N25))),NOT(OR($O25="",ISNUMBER($O25)))),"",IFERROR(MAX(0,ROUND(SUM($I25,$K25,$L25,$N25)-IF($O25="",0,$O25),2)),""))</f>
        <v/>
      </c>
      <c r="Q25" s="17" t="n"/>
      <c r="R25" s="20">
        <f>IF($P25="","",IF(NOT(OR($Q25="",ISNUMBER($Q25))),"",IFERROR(MAX(0,ROUND($P25-IF($Q25="",0,$Q25),2)),"")))</f>
        <v/>
      </c>
      <c r="S25" s="14" t="n"/>
      <c r="T25" s="14" t="n"/>
      <c r="U25" s="21">
        <f>IF(COUNTA($A25:$G25,$J25,$L25:$O25,$Q25,$S25:$T25)=0,"",IF(OR($A25="",$B25="",$C25="",$D25="",$E25="",$F25="",$J25="",$S25="",$T25=""),"Check required inputs",IF(COUNTIF($A$5:$A$104,$A25)&gt;1,"Duplicate tenancy ID",IF(OR(NOT(ISNUMBER($D25)),NOT(ISNUMBER($E25)),AND($G25&lt;&gt;"",NOT(ISNUMBER($G25))),AND($L25&lt;&gt;"",NOT(ISNUMBER($L25))),AND($N25&lt;&gt;"",NOT(ISNUMBER($N25))),AND($O25&lt;&gt;"",NOT(ISNUMBER($O25))),AND($Q25&lt;&gt;"",NOT(ISNUMBER($Q25)))),"Check date or amount entries",IF(OR($D25&lt;Assumptions!$F$5,$D25&gt;Assumptions!$F$6),"Check move-in date",IF(OR(AND(ISNUMBER($E25),$E25&gt;Assumptions!$F$7),AND(ISNUMBER($L25),$L25&gt;Assumptions!$F$7),AND(ISNUMBER($N25),$N25&gt;Assumptions!$F$7),AND(ISNUMBER($O25),$O25&gt;Assumptions!$F$7),AND(ISNUMBER($Q25),$Q25&gt;Assumptions!$F$7)),"Check amount limit",IF(AND(ISNUMBER($N25),$N25&gt;0,$M25=""),"Describe manager-entered charge",IF(AND(ISNUMBER($H25),$H25&gt;IFERROR(IF(VLOOKUP($F25,Assumptions!$A$5:$C$7,2,FALSE)="ACTUAL",DAY(EOMONTH($D25,0)),VLOOKUP($F25,Assumptions!$A$5:$C$7,3,FALSE)),Assumptions!$F$8)),"Check prorated days",IF(OR($H25="",$I25="",$K25="",$P25=""),"Check calculation settings",IF($T25="Canceled","Canceled: verify amounts",IF(AND($T25="Complete",$R25&gt;0),"Complete status has balance",IF(AND(ISNUMBER($P25),ISNUMBER($Q25),$Q25&gt;$P25),"Received exceeds total",IF(AND(ISNUMBER($D25),$D25&lt;TODAY(),$R25&gt;0,$T25&lt;&gt;"Canceled"),"Past move-in with balance","")))))))))))))</f>
        <v/>
      </c>
      <c r="X25">
        <f>""</f>
        <v/>
      </c>
      <c r="Z25">
        <f>""</f>
        <v/>
      </c>
      <c r="AA25">
        <f>""</f>
        <v/>
      </c>
      <c r="AB25">
        <f>""</f>
        <v/>
      </c>
    </row>
    <row r="26">
      <c r="A26" s="14" t="n"/>
      <c r="B26" s="15" t="n"/>
      <c r="C26" s="14" t="n"/>
      <c r="D26" s="16" t="n"/>
      <c r="E26" s="17" t="n"/>
      <c r="F26" s="15" t="n"/>
      <c r="G26" s="18" t="n"/>
      <c r="H26" s="22">
        <f>IF(OR($D26="",$F26=""),"",IFERROR(IF(VLOOKUP($F26,Assumptions!$A$5:$C$7,2,FALSE)="NONE",0,IF($G26&lt;&gt;"",$G26,IF(VLOOKUP($F26,Assumptions!$A$5:$C$7,2,FALSE)="ACTUAL",DAY(EOMONTH($D26,0))-DAY($D26)+1,MAX(0,VLOOKUP($F26,Assumptions!$A$5:$C$7,3,FALSE)-MIN(DAY($D26),VLOOKUP($F26,Assumptions!$A$5:$C$7,3,FALSE))+1)))),""))</f>
        <v/>
      </c>
      <c r="I26" s="23">
        <f>IF(OR(NOT(ISNUMBER($E26)),NOT(ISNUMBER($H26)),$F26=""),"",IFERROR(IF(VLOOKUP($F26,Assumptions!$A$5:$C$7,2,FALSE)="NONE",0,ROUND($E26*$H26/IF(VLOOKUP($F26,Assumptions!$A$5:$C$7,2,FALSE)="ACTUAL",DAY(EOMONTH($D26,0)),VLOOKUP($F26,Assumptions!$A$5:$C$7,3,FALSE)),2)),""))</f>
        <v/>
      </c>
      <c r="J26" s="14" t="n"/>
      <c r="K26" s="23">
        <f>IF(OR(NOT(ISNUMBER($E26)),$J26=""),"",IF($J26="Yes",ROUND($E26,2),0))</f>
        <v/>
      </c>
      <c r="L26" s="17" t="n"/>
      <c r="M26" s="15" t="n"/>
      <c r="N26" s="17" t="n"/>
      <c r="O26" s="17" t="n"/>
      <c r="P26" s="23">
        <f>IF(OR($A26="",NOT(ISNUMBER($I26)),NOT(ISNUMBER($K26)),NOT(OR($L26="",ISNUMBER($L26))),NOT(OR($N26="",ISNUMBER($N26))),NOT(OR($O26="",ISNUMBER($O26)))),"",IFERROR(MAX(0,ROUND(SUM($I26,$K26,$L26,$N26)-IF($O26="",0,$O26),2)),""))</f>
        <v/>
      </c>
      <c r="Q26" s="17" t="n"/>
      <c r="R26" s="23">
        <f>IF($P26="","",IF(NOT(OR($Q26="",ISNUMBER($Q26))),"",IFERROR(MAX(0,ROUND($P26-IF($Q26="",0,$Q26),2)),"")))</f>
        <v/>
      </c>
      <c r="S26" s="14" t="n"/>
      <c r="T26" s="14" t="n"/>
      <c r="U26" s="24">
        <f>IF(COUNTA($A26:$G26,$J26,$L26:$O26,$Q26,$S26:$T26)=0,"",IF(OR($A26="",$B26="",$C26="",$D26="",$E26="",$F26="",$J26="",$S26="",$T26=""),"Check required inputs",IF(COUNTIF($A$5:$A$104,$A26)&gt;1,"Duplicate tenancy ID",IF(OR(NOT(ISNUMBER($D26)),NOT(ISNUMBER($E26)),AND($G26&lt;&gt;"",NOT(ISNUMBER($G26))),AND($L26&lt;&gt;"",NOT(ISNUMBER($L26))),AND($N26&lt;&gt;"",NOT(ISNUMBER($N26))),AND($O26&lt;&gt;"",NOT(ISNUMBER($O26))),AND($Q26&lt;&gt;"",NOT(ISNUMBER($Q26)))),"Check date or amount entries",IF(OR($D26&lt;Assumptions!$F$5,$D26&gt;Assumptions!$F$6),"Check move-in date",IF(OR(AND(ISNUMBER($E26),$E26&gt;Assumptions!$F$7),AND(ISNUMBER($L26),$L26&gt;Assumptions!$F$7),AND(ISNUMBER($N26),$N26&gt;Assumptions!$F$7),AND(ISNUMBER($O26),$O26&gt;Assumptions!$F$7),AND(ISNUMBER($Q26),$Q26&gt;Assumptions!$F$7)),"Check amount limit",IF(AND(ISNUMBER($N26),$N26&gt;0,$M26=""),"Describe manager-entered charge",IF(AND(ISNUMBER($H26),$H26&gt;IFERROR(IF(VLOOKUP($F26,Assumptions!$A$5:$C$7,2,FALSE)="ACTUAL",DAY(EOMONTH($D26,0)),VLOOKUP($F26,Assumptions!$A$5:$C$7,3,FALSE)),Assumptions!$F$8)),"Check prorated days",IF(OR($H26="",$I26="",$K26="",$P26=""),"Check calculation settings",IF($T26="Canceled","Canceled: verify amounts",IF(AND($T26="Complete",$R26&gt;0),"Complete status has balance",IF(AND(ISNUMBER($P26),ISNUMBER($Q26),$Q26&gt;$P26),"Received exceeds total",IF(AND(ISNUMBER($D26),$D26&lt;TODAY(),$R26&gt;0,$T26&lt;&gt;"Canceled"),"Past move-in with balance","")))))))))))))</f>
        <v/>
      </c>
      <c r="X26">
        <f>""</f>
        <v/>
      </c>
      <c r="Z26">
        <f>""</f>
        <v/>
      </c>
      <c r="AA26">
        <f>""</f>
        <v/>
      </c>
      <c r="AB26">
        <f>""</f>
        <v/>
      </c>
    </row>
    <row r="27">
      <c r="A27" s="14" t="n"/>
      <c r="B27" s="15" t="n"/>
      <c r="C27" s="14" t="n"/>
      <c r="D27" s="16" t="n"/>
      <c r="E27" s="17" t="n"/>
      <c r="F27" s="15" t="n"/>
      <c r="G27" s="18" t="n"/>
      <c r="H27" s="19">
        <f>IF(OR($D27="",$F27=""),"",IFERROR(IF(VLOOKUP($F27,Assumptions!$A$5:$C$7,2,FALSE)="NONE",0,IF($G27&lt;&gt;"",$G27,IF(VLOOKUP($F27,Assumptions!$A$5:$C$7,2,FALSE)="ACTUAL",DAY(EOMONTH($D27,0))-DAY($D27)+1,MAX(0,VLOOKUP($F27,Assumptions!$A$5:$C$7,3,FALSE)-MIN(DAY($D27),VLOOKUP($F27,Assumptions!$A$5:$C$7,3,FALSE))+1)))),""))</f>
        <v/>
      </c>
      <c r="I27" s="20">
        <f>IF(OR(NOT(ISNUMBER($E27)),NOT(ISNUMBER($H27)),$F27=""),"",IFERROR(IF(VLOOKUP($F27,Assumptions!$A$5:$C$7,2,FALSE)="NONE",0,ROUND($E27*$H27/IF(VLOOKUP($F27,Assumptions!$A$5:$C$7,2,FALSE)="ACTUAL",DAY(EOMONTH($D27,0)),VLOOKUP($F27,Assumptions!$A$5:$C$7,3,FALSE)),2)),""))</f>
        <v/>
      </c>
      <c r="J27" s="14" t="n"/>
      <c r="K27" s="20">
        <f>IF(OR(NOT(ISNUMBER($E27)),$J27=""),"",IF($J27="Yes",ROUND($E27,2),0))</f>
        <v/>
      </c>
      <c r="L27" s="17" t="n"/>
      <c r="M27" s="15" t="n"/>
      <c r="N27" s="17" t="n"/>
      <c r="O27" s="17" t="n"/>
      <c r="P27" s="20">
        <f>IF(OR($A27="",NOT(ISNUMBER($I27)),NOT(ISNUMBER($K27)),NOT(OR($L27="",ISNUMBER($L27))),NOT(OR($N27="",ISNUMBER($N27))),NOT(OR($O27="",ISNUMBER($O27)))),"",IFERROR(MAX(0,ROUND(SUM($I27,$K27,$L27,$N27)-IF($O27="",0,$O27),2)),""))</f>
        <v/>
      </c>
      <c r="Q27" s="17" t="n"/>
      <c r="R27" s="20">
        <f>IF($P27="","",IF(NOT(OR($Q27="",ISNUMBER($Q27))),"",IFERROR(MAX(0,ROUND($P27-IF($Q27="",0,$Q27),2)),"")))</f>
        <v/>
      </c>
      <c r="S27" s="14" t="n"/>
      <c r="T27" s="14" t="n"/>
      <c r="U27" s="21">
        <f>IF(COUNTA($A27:$G27,$J27,$L27:$O27,$Q27,$S27:$T27)=0,"",IF(OR($A27="",$B27="",$C27="",$D27="",$E27="",$F27="",$J27="",$S27="",$T27=""),"Check required inputs",IF(COUNTIF($A$5:$A$104,$A27)&gt;1,"Duplicate tenancy ID",IF(OR(NOT(ISNUMBER($D27)),NOT(ISNUMBER($E27)),AND($G27&lt;&gt;"",NOT(ISNUMBER($G27))),AND($L27&lt;&gt;"",NOT(ISNUMBER($L27))),AND($N27&lt;&gt;"",NOT(ISNUMBER($N27))),AND($O27&lt;&gt;"",NOT(ISNUMBER($O27))),AND($Q27&lt;&gt;"",NOT(ISNUMBER($Q27)))),"Check date or amount entries",IF(OR($D27&lt;Assumptions!$F$5,$D27&gt;Assumptions!$F$6),"Check move-in date",IF(OR(AND(ISNUMBER($E27),$E27&gt;Assumptions!$F$7),AND(ISNUMBER($L27),$L27&gt;Assumptions!$F$7),AND(ISNUMBER($N27),$N27&gt;Assumptions!$F$7),AND(ISNUMBER($O27),$O27&gt;Assumptions!$F$7),AND(ISNUMBER($Q27),$Q27&gt;Assumptions!$F$7)),"Check amount limit",IF(AND(ISNUMBER($N27),$N27&gt;0,$M27=""),"Describe manager-entered charge",IF(AND(ISNUMBER($H27),$H27&gt;IFERROR(IF(VLOOKUP($F27,Assumptions!$A$5:$C$7,2,FALSE)="ACTUAL",DAY(EOMONTH($D27,0)),VLOOKUP($F27,Assumptions!$A$5:$C$7,3,FALSE)),Assumptions!$F$8)),"Check prorated days",IF(OR($H27="",$I27="",$K27="",$P27=""),"Check calculation settings",IF($T27="Canceled","Canceled: verify amounts",IF(AND($T27="Complete",$R27&gt;0),"Complete status has balance",IF(AND(ISNUMBER($P27),ISNUMBER($Q27),$Q27&gt;$P27),"Received exceeds total",IF(AND(ISNUMBER($D27),$D27&lt;TODAY(),$R27&gt;0,$T27&lt;&gt;"Canceled"),"Past move-in with balance","")))))))))))))</f>
        <v/>
      </c>
      <c r="X27">
        <f>""</f>
        <v/>
      </c>
      <c r="Z27">
        <f>""</f>
        <v/>
      </c>
      <c r="AA27">
        <f>""</f>
        <v/>
      </c>
      <c r="AB27">
        <f>""</f>
        <v/>
      </c>
    </row>
    <row r="28">
      <c r="A28" s="14" t="n"/>
      <c r="B28" s="15" t="n"/>
      <c r="C28" s="14" t="n"/>
      <c r="D28" s="16" t="n"/>
      <c r="E28" s="17" t="n"/>
      <c r="F28" s="15" t="n"/>
      <c r="G28" s="18" t="n"/>
      <c r="H28" s="22">
        <f>IF(OR($D28="",$F28=""),"",IFERROR(IF(VLOOKUP($F28,Assumptions!$A$5:$C$7,2,FALSE)="NONE",0,IF($G28&lt;&gt;"",$G28,IF(VLOOKUP($F28,Assumptions!$A$5:$C$7,2,FALSE)="ACTUAL",DAY(EOMONTH($D28,0))-DAY($D28)+1,MAX(0,VLOOKUP($F28,Assumptions!$A$5:$C$7,3,FALSE)-MIN(DAY($D28),VLOOKUP($F28,Assumptions!$A$5:$C$7,3,FALSE))+1)))),""))</f>
        <v/>
      </c>
      <c r="I28" s="23">
        <f>IF(OR(NOT(ISNUMBER($E28)),NOT(ISNUMBER($H28)),$F28=""),"",IFERROR(IF(VLOOKUP($F28,Assumptions!$A$5:$C$7,2,FALSE)="NONE",0,ROUND($E28*$H28/IF(VLOOKUP($F28,Assumptions!$A$5:$C$7,2,FALSE)="ACTUAL",DAY(EOMONTH($D28,0)),VLOOKUP($F28,Assumptions!$A$5:$C$7,3,FALSE)),2)),""))</f>
        <v/>
      </c>
      <c r="J28" s="14" t="n"/>
      <c r="K28" s="23">
        <f>IF(OR(NOT(ISNUMBER($E28)),$J28=""),"",IF($J28="Yes",ROUND($E28,2),0))</f>
        <v/>
      </c>
      <c r="L28" s="17" t="n"/>
      <c r="M28" s="15" t="n"/>
      <c r="N28" s="17" t="n"/>
      <c r="O28" s="17" t="n"/>
      <c r="P28" s="23">
        <f>IF(OR($A28="",NOT(ISNUMBER($I28)),NOT(ISNUMBER($K28)),NOT(OR($L28="",ISNUMBER($L28))),NOT(OR($N28="",ISNUMBER($N28))),NOT(OR($O28="",ISNUMBER($O28)))),"",IFERROR(MAX(0,ROUND(SUM($I28,$K28,$L28,$N28)-IF($O28="",0,$O28),2)),""))</f>
        <v/>
      </c>
      <c r="Q28" s="17" t="n"/>
      <c r="R28" s="23">
        <f>IF($P28="","",IF(NOT(OR($Q28="",ISNUMBER($Q28))),"",IFERROR(MAX(0,ROUND($P28-IF($Q28="",0,$Q28),2)),"")))</f>
        <v/>
      </c>
      <c r="S28" s="14" t="n"/>
      <c r="T28" s="14" t="n"/>
      <c r="U28" s="24">
        <f>IF(COUNTA($A28:$G28,$J28,$L28:$O28,$Q28,$S28:$T28)=0,"",IF(OR($A28="",$B28="",$C28="",$D28="",$E28="",$F28="",$J28="",$S28="",$T28=""),"Check required inputs",IF(COUNTIF($A$5:$A$104,$A28)&gt;1,"Duplicate tenancy ID",IF(OR(NOT(ISNUMBER($D28)),NOT(ISNUMBER($E28)),AND($G28&lt;&gt;"",NOT(ISNUMBER($G28))),AND($L28&lt;&gt;"",NOT(ISNUMBER($L28))),AND($N28&lt;&gt;"",NOT(ISNUMBER($N28))),AND($O28&lt;&gt;"",NOT(ISNUMBER($O28))),AND($Q28&lt;&gt;"",NOT(ISNUMBER($Q28)))),"Check date or amount entries",IF(OR($D28&lt;Assumptions!$F$5,$D28&gt;Assumptions!$F$6),"Check move-in date",IF(OR(AND(ISNUMBER($E28),$E28&gt;Assumptions!$F$7),AND(ISNUMBER($L28),$L28&gt;Assumptions!$F$7),AND(ISNUMBER($N28),$N28&gt;Assumptions!$F$7),AND(ISNUMBER($O28),$O28&gt;Assumptions!$F$7),AND(ISNUMBER($Q28),$Q28&gt;Assumptions!$F$7)),"Check amount limit",IF(AND(ISNUMBER($N28),$N28&gt;0,$M28=""),"Describe manager-entered charge",IF(AND(ISNUMBER($H28),$H28&gt;IFERROR(IF(VLOOKUP($F28,Assumptions!$A$5:$C$7,2,FALSE)="ACTUAL",DAY(EOMONTH($D28,0)),VLOOKUP($F28,Assumptions!$A$5:$C$7,3,FALSE)),Assumptions!$F$8)),"Check prorated days",IF(OR($H28="",$I28="",$K28="",$P28=""),"Check calculation settings",IF($T28="Canceled","Canceled: verify amounts",IF(AND($T28="Complete",$R28&gt;0),"Complete status has balance",IF(AND(ISNUMBER($P28),ISNUMBER($Q28),$Q28&gt;$P28),"Received exceeds total",IF(AND(ISNUMBER($D28),$D28&lt;TODAY(),$R28&gt;0,$T28&lt;&gt;"Canceled"),"Past move-in with balance","")))))))))))))</f>
        <v/>
      </c>
      <c r="X28">
        <f>""</f>
        <v/>
      </c>
      <c r="Z28">
        <f>""</f>
        <v/>
      </c>
      <c r="AA28">
        <f>""</f>
        <v/>
      </c>
      <c r="AB28">
        <f>""</f>
        <v/>
      </c>
    </row>
    <row r="29">
      <c r="A29" s="14" t="n"/>
      <c r="B29" s="15" t="n"/>
      <c r="C29" s="14" t="n"/>
      <c r="D29" s="16" t="n"/>
      <c r="E29" s="17" t="n"/>
      <c r="F29" s="15" t="n"/>
      <c r="G29" s="18" t="n"/>
      <c r="H29" s="19">
        <f>IF(OR($D29="",$F29=""),"",IFERROR(IF(VLOOKUP($F29,Assumptions!$A$5:$C$7,2,FALSE)="NONE",0,IF($G29&lt;&gt;"",$G29,IF(VLOOKUP($F29,Assumptions!$A$5:$C$7,2,FALSE)="ACTUAL",DAY(EOMONTH($D29,0))-DAY($D29)+1,MAX(0,VLOOKUP($F29,Assumptions!$A$5:$C$7,3,FALSE)-MIN(DAY($D29),VLOOKUP($F29,Assumptions!$A$5:$C$7,3,FALSE))+1)))),""))</f>
        <v/>
      </c>
      <c r="I29" s="20">
        <f>IF(OR(NOT(ISNUMBER($E29)),NOT(ISNUMBER($H29)),$F29=""),"",IFERROR(IF(VLOOKUP($F29,Assumptions!$A$5:$C$7,2,FALSE)="NONE",0,ROUND($E29*$H29/IF(VLOOKUP($F29,Assumptions!$A$5:$C$7,2,FALSE)="ACTUAL",DAY(EOMONTH($D29,0)),VLOOKUP($F29,Assumptions!$A$5:$C$7,3,FALSE)),2)),""))</f>
        <v/>
      </c>
      <c r="J29" s="14" t="n"/>
      <c r="K29" s="20">
        <f>IF(OR(NOT(ISNUMBER($E29)),$J29=""),"",IF($J29="Yes",ROUND($E29,2),0))</f>
        <v/>
      </c>
      <c r="L29" s="17" t="n"/>
      <c r="M29" s="15" t="n"/>
      <c r="N29" s="17" t="n"/>
      <c r="O29" s="17" t="n"/>
      <c r="P29" s="20">
        <f>IF(OR($A29="",NOT(ISNUMBER($I29)),NOT(ISNUMBER($K29)),NOT(OR($L29="",ISNUMBER($L29))),NOT(OR($N29="",ISNUMBER($N29))),NOT(OR($O29="",ISNUMBER($O29)))),"",IFERROR(MAX(0,ROUND(SUM($I29,$K29,$L29,$N29)-IF($O29="",0,$O29),2)),""))</f>
        <v/>
      </c>
      <c r="Q29" s="17" t="n"/>
      <c r="R29" s="20">
        <f>IF($P29="","",IF(NOT(OR($Q29="",ISNUMBER($Q29))),"",IFERROR(MAX(0,ROUND($P29-IF($Q29="",0,$Q29),2)),"")))</f>
        <v/>
      </c>
      <c r="S29" s="14" t="n"/>
      <c r="T29" s="14" t="n"/>
      <c r="U29" s="21">
        <f>IF(COUNTA($A29:$G29,$J29,$L29:$O29,$Q29,$S29:$T29)=0,"",IF(OR($A29="",$B29="",$C29="",$D29="",$E29="",$F29="",$J29="",$S29="",$T29=""),"Check required inputs",IF(COUNTIF($A$5:$A$104,$A29)&gt;1,"Duplicate tenancy ID",IF(OR(NOT(ISNUMBER($D29)),NOT(ISNUMBER($E29)),AND($G29&lt;&gt;"",NOT(ISNUMBER($G29))),AND($L29&lt;&gt;"",NOT(ISNUMBER($L29))),AND($N29&lt;&gt;"",NOT(ISNUMBER($N29))),AND($O29&lt;&gt;"",NOT(ISNUMBER($O29))),AND($Q29&lt;&gt;"",NOT(ISNUMBER($Q29)))),"Check date or amount entries",IF(OR($D29&lt;Assumptions!$F$5,$D29&gt;Assumptions!$F$6),"Check move-in date",IF(OR(AND(ISNUMBER($E29),$E29&gt;Assumptions!$F$7),AND(ISNUMBER($L29),$L29&gt;Assumptions!$F$7),AND(ISNUMBER($N29),$N29&gt;Assumptions!$F$7),AND(ISNUMBER($O29),$O29&gt;Assumptions!$F$7),AND(ISNUMBER($Q29),$Q29&gt;Assumptions!$F$7)),"Check amount limit",IF(AND(ISNUMBER($N29),$N29&gt;0,$M29=""),"Describe manager-entered charge",IF(AND(ISNUMBER($H29),$H29&gt;IFERROR(IF(VLOOKUP($F29,Assumptions!$A$5:$C$7,2,FALSE)="ACTUAL",DAY(EOMONTH($D29,0)),VLOOKUP($F29,Assumptions!$A$5:$C$7,3,FALSE)),Assumptions!$F$8)),"Check prorated days",IF(OR($H29="",$I29="",$K29="",$P29=""),"Check calculation settings",IF($T29="Canceled","Canceled: verify amounts",IF(AND($T29="Complete",$R29&gt;0),"Complete status has balance",IF(AND(ISNUMBER($P29),ISNUMBER($Q29),$Q29&gt;$P29),"Received exceeds total",IF(AND(ISNUMBER($D29),$D29&lt;TODAY(),$R29&gt;0,$T29&lt;&gt;"Canceled"),"Past move-in with balance","")))))))))))))</f>
        <v/>
      </c>
      <c r="X29">
        <f>""</f>
        <v/>
      </c>
      <c r="Z29">
        <f>""</f>
        <v/>
      </c>
      <c r="AA29">
        <f>""</f>
        <v/>
      </c>
      <c r="AB29">
        <f>""</f>
        <v/>
      </c>
    </row>
    <row r="30">
      <c r="A30" s="14" t="n"/>
      <c r="B30" s="15" t="n"/>
      <c r="C30" s="14" t="n"/>
      <c r="D30" s="16" t="n"/>
      <c r="E30" s="17" t="n"/>
      <c r="F30" s="15" t="n"/>
      <c r="G30" s="18" t="n"/>
      <c r="H30" s="22">
        <f>IF(OR($D30="",$F30=""),"",IFERROR(IF(VLOOKUP($F30,Assumptions!$A$5:$C$7,2,FALSE)="NONE",0,IF($G30&lt;&gt;"",$G30,IF(VLOOKUP($F30,Assumptions!$A$5:$C$7,2,FALSE)="ACTUAL",DAY(EOMONTH($D30,0))-DAY($D30)+1,MAX(0,VLOOKUP($F30,Assumptions!$A$5:$C$7,3,FALSE)-MIN(DAY($D30),VLOOKUP($F30,Assumptions!$A$5:$C$7,3,FALSE))+1)))),""))</f>
        <v/>
      </c>
      <c r="I30" s="23">
        <f>IF(OR(NOT(ISNUMBER($E30)),NOT(ISNUMBER($H30)),$F30=""),"",IFERROR(IF(VLOOKUP($F30,Assumptions!$A$5:$C$7,2,FALSE)="NONE",0,ROUND($E30*$H30/IF(VLOOKUP($F30,Assumptions!$A$5:$C$7,2,FALSE)="ACTUAL",DAY(EOMONTH($D30,0)),VLOOKUP($F30,Assumptions!$A$5:$C$7,3,FALSE)),2)),""))</f>
        <v/>
      </c>
      <c r="J30" s="14" t="n"/>
      <c r="K30" s="23">
        <f>IF(OR(NOT(ISNUMBER($E30)),$J30=""),"",IF($J30="Yes",ROUND($E30,2),0))</f>
        <v/>
      </c>
      <c r="L30" s="17" t="n"/>
      <c r="M30" s="15" t="n"/>
      <c r="N30" s="17" t="n"/>
      <c r="O30" s="17" t="n"/>
      <c r="P30" s="23">
        <f>IF(OR($A30="",NOT(ISNUMBER($I30)),NOT(ISNUMBER($K30)),NOT(OR($L30="",ISNUMBER($L30))),NOT(OR($N30="",ISNUMBER($N30))),NOT(OR($O30="",ISNUMBER($O30)))),"",IFERROR(MAX(0,ROUND(SUM($I30,$K30,$L30,$N30)-IF($O30="",0,$O30),2)),""))</f>
        <v/>
      </c>
      <c r="Q30" s="17" t="n"/>
      <c r="R30" s="23">
        <f>IF($P30="","",IF(NOT(OR($Q30="",ISNUMBER($Q30))),"",IFERROR(MAX(0,ROUND($P30-IF($Q30="",0,$Q30),2)),"")))</f>
        <v/>
      </c>
      <c r="S30" s="14" t="n"/>
      <c r="T30" s="14" t="n"/>
      <c r="U30" s="24">
        <f>IF(COUNTA($A30:$G30,$J30,$L30:$O30,$Q30,$S30:$T30)=0,"",IF(OR($A30="",$B30="",$C30="",$D30="",$E30="",$F30="",$J30="",$S30="",$T30=""),"Check required inputs",IF(COUNTIF($A$5:$A$104,$A30)&gt;1,"Duplicate tenancy ID",IF(OR(NOT(ISNUMBER($D30)),NOT(ISNUMBER($E30)),AND($G30&lt;&gt;"",NOT(ISNUMBER($G30))),AND($L30&lt;&gt;"",NOT(ISNUMBER($L30))),AND($N30&lt;&gt;"",NOT(ISNUMBER($N30))),AND($O30&lt;&gt;"",NOT(ISNUMBER($O30))),AND($Q30&lt;&gt;"",NOT(ISNUMBER($Q30)))),"Check date or amount entries",IF(OR($D30&lt;Assumptions!$F$5,$D30&gt;Assumptions!$F$6),"Check move-in date",IF(OR(AND(ISNUMBER($E30),$E30&gt;Assumptions!$F$7),AND(ISNUMBER($L30),$L30&gt;Assumptions!$F$7),AND(ISNUMBER($N30),$N30&gt;Assumptions!$F$7),AND(ISNUMBER($O30),$O30&gt;Assumptions!$F$7),AND(ISNUMBER($Q30),$Q30&gt;Assumptions!$F$7)),"Check amount limit",IF(AND(ISNUMBER($N30),$N30&gt;0,$M30=""),"Describe manager-entered charge",IF(AND(ISNUMBER($H30),$H30&gt;IFERROR(IF(VLOOKUP($F30,Assumptions!$A$5:$C$7,2,FALSE)="ACTUAL",DAY(EOMONTH($D30,0)),VLOOKUP($F30,Assumptions!$A$5:$C$7,3,FALSE)),Assumptions!$F$8)),"Check prorated days",IF(OR($H30="",$I30="",$K30="",$P30=""),"Check calculation settings",IF($T30="Canceled","Canceled: verify amounts",IF(AND($T30="Complete",$R30&gt;0),"Complete status has balance",IF(AND(ISNUMBER($P30),ISNUMBER($Q30),$Q30&gt;$P30),"Received exceeds total",IF(AND(ISNUMBER($D30),$D30&lt;TODAY(),$R30&gt;0,$T30&lt;&gt;"Canceled"),"Past move-in with balance","")))))))))))))</f>
        <v/>
      </c>
      <c r="X30">
        <f>""</f>
        <v/>
      </c>
      <c r="Z30">
        <f>""</f>
        <v/>
      </c>
      <c r="AA30">
        <f>""</f>
        <v/>
      </c>
      <c r="AB30">
        <f>""</f>
        <v/>
      </c>
    </row>
    <row r="31">
      <c r="A31" s="14" t="n"/>
      <c r="B31" s="15" t="n"/>
      <c r="C31" s="14" t="n"/>
      <c r="D31" s="16" t="n"/>
      <c r="E31" s="17" t="n"/>
      <c r="F31" s="15" t="n"/>
      <c r="G31" s="18" t="n"/>
      <c r="H31" s="19">
        <f>IF(OR($D31="",$F31=""),"",IFERROR(IF(VLOOKUP($F31,Assumptions!$A$5:$C$7,2,FALSE)="NONE",0,IF($G31&lt;&gt;"",$G31,IF(VLOOKUP($F31,Assumptions!$A$5:$C$7,2,FALSE)="ACTUAL",DAY(EOMONTH($D31,0))-DAY($D31)+1,MAX(0,VLOOKUP($F31,Assumptions!$A$5:$C$7,3,FALSE)-MIN(DAY($D31),VLOOKUP($F31,Assumptions!$A$5:$C$7,3,FALSE))+1)))),""))</f>
        <v/>
      </c>
      <c r="I31" s="20">
        <f>IF(OR(NOT(ISNUMBER($E31)),NOT(ISNUMBER($H31)),$F31=""),"",IFERROR(IF(VLOOKUP($F31,Assumptions!$A$5:$C$7,2,FALSE)="NONE",0,ROUND($E31*$H31/IF(VLOOKUP($F31,Assumptions!$A$5:$C$7,2,FALSE)="ACTUAL",DAY(EOMONTH($D31,0)),VLOOKUP($F31,Assumptions!$A$5:$C$7,3,FALSE)),2)),""))</f>
        <v/>
      </c>
      <c r="J31" s="14" t="n"/>
      <c r="K31" s="20">
        <f>IF(OR(NOT(ISNUMBER($E31)),$J31=""),"",IF($J31="Yes",ROUND($E31,2),0))</f>
        <v/>
      </c>
      <c r="L31" s="17" t="n"/>
      <c r="M31" s="15" t="n"/>
      <c r="N31" s="17" t="n"/>
      <c r="O31" s="17" t="n"/>
      <c r="P31" s="20">
        <f>IF(OR($A31="",NOT(ISNUMBER($I31)),NOT(ISNUMBER($K31)),NOT(OR($L31="",ISNUMBER($L31))),NOT(OR($N31="",ISNUMBER($N31))),NOT(OR($O31="",ISNUMBER($O31)))),"",IFERROR(MAX(0,ROUND(SUM($I31,$K31,$L31,$N31)-IF($O31="",0,$O31),2)),""))</f>
        <v/>
      </c>
      <c r="Q31" s="17" t="n"/>
      <c r="R31" s="20">
        <f>IF($P31="","",IF(NOT(OR($Q31="",ISNUMBER($Q31))),"",IFERROR(MAX(0,ROUND($P31-IF($Q31="",0,$Q31),2)),"")))</f>
        <v/>
      </c>
      <c r="S31" s="14" t="n"/>
      <c r="T31" s="14" t="n"/>
      <c r="U31" s="21">
        <f>IF(COUNTA($A31:$G31,$J31,$L31:$O31,$Q31,$S31:$T31)=0,"",IF(OR($A31="",$B31="",$C31="",$D31="",$E31="",$F31="",$J31="",$S31="",$T31=""),"Check required inputs",IF(COUNTIF($A$5:$A$104,$A31)&gt;1,"Duplicate tenancy ID",IF(OR(NOT(ISNUMBER($D31)),NOT(ISNUMBER($E31)),AND($G31&lt;&gt;"",NOT(ISNUMBER($G31))),AND($L31&lt;&gt;"",NOT(ISNUMBER($L31))),AND($N31&lt;&gt;"",NOT(ISNUMBER($N31))),AND($O31&lt;&gt;"",NOT(ISNUMBER($O31))),AND($Q31&lt;&gt;"",NOT(ISNUMBER($Q31)))),"Check date or amount entries",IF(OR($D31&lt;Assumptions!$F$5,$D31&gt;Assumptions!$F$6),"Check move-in date",IF(OR(AND(ISNUMBER($E31),$E31&gt;Assumptions!$F$7),AND(ISNUMBER($L31),$L31&gt;Assumptions!$F$7),AND(ISNUMBER($N31),$N31&gt;Assumptions!$F$7),AND(ISNUMBER($O31),$O31&gt;Assumptions!$F$7),AND(ISNUMBER($Q31),$Q31&gt;Assumptions!$F$7)),"Check amount limit",IF(AND(ISNUMBER($N31),$N31&gt;0,$M31=""),"Describe manager-entered charge",IF(AND(ISNUMBER($H31),$H31&gt;IFERROR(IF(VLOOKUP($F31,Assumptions!$A$5:$C$7,2,FALSE)="ACTUAL",DAY(EOMONTH($D31,0)),VLOOKUP($F31,Assumptions!$A$5:$C$7,3,FALSE)),Assumptions!$F$8)),"Check prorated days",IF(OR($H31="",$I31="",$K31="",$P31=""),"Check calculation settings",IF($T31="Canceled","Canceled: verify amounts",IF(AND($T31="Complete",$R31&gt;0),"Complete status has balance",IF(AND(ISNUMBER($P31),ISNUMBER($Q31),$Q31&gt;$P31),"Received exceeds total",IF(AND(ISNUMBER($D31),$D31&lt;TODAY(),$R31&gt;0,$T31&lt;&gt;"Canceled"),"Past move-in with balance","")))))))))))))</f>
        <v/>
      </c>
      <c r="X31">
        <f>""</f>
        <v/>
      </c>
      <c r="Z31">
        <f>""</f>
        <v/>
      </c>
      <c r="AA31">
        <f>""</f>
        <v/>
      </c>
      <c r="AB31">
        <f>""</f>
        <v/>
      </c>
    </row>
    <row r="32">
      <c r="A32" s="14" t="n"/>
      <c r="B32" s="15" t="n"/>
      <c r="C32" s="14" t="n"/>
      <c r="D32" s="16" t="n"/>
      <c r="E32" s="17" t="n"/>
      <c r="F32" s="15" t="n"/>
      <c r="G32" s="18" t="n"/>
      <c r="H32" s="22">
        <f>IF(OR($D32="",$F32=""),"",IFERROR(IF(VLOOKUP($F32,Assumptions!$A$5:$C$7,2,FALSE)="NONE",0,IF($G32&lt;&gt;"",$G32,IF(VLOOKUP($F32,Assumptions!$A$5:$C$7,2,FALSE)="ACTUAL",DAY(EOMONTH($D32,0))-DAY($D32)+1,MAX(0,VLOOKUP($F32,Assumptions!$A$5:$C$7,3,FALSE)-MIN(DAY($D32),VLOOKUP($F32,Assumptions!$A$5:$C$7,3,FALSE))+1)))),""))</f>
        <v/>
      </c>
      <c r="I32" s="23">
        <f>IF(OR(NOT(ISNUMBER($E32)),NOT(ISNUMBER($H32)),$F32=""),"",IFERROR(IF(VLOOKUP($F32,Assumptions!$A$5:$C$7,2,FALSE)="NONE",0,ROUND($E32*$H32/IF(VLOOKUP($F32,Assumptions!$A$5:$C$7,2,FALSE)="ACTUAL",DAY(EOMONTH($D32,0)),VLOOKUP($F32,Assumptions!$A$5:$C$7,3,FALSE)),2)),""))</f>
        <v/>
      </c>
      <c r="J32" s="14" t="n"/>
      <c r="K32" s="23">
        <f>IF(OR(NOT(ISNUMBER($E32)),$J32=""),"",IF($J32="Yes",ROUND($E32,2),0))</f>
        <v/>
      </c>
      <c r="L32" s="17" t="n"/>
      <c r="M32" s="15" t="n"/>
      <c r="N32" s="17" t="n"/>
      <c r="O32" s="17" t="n"/>
      <c r="P32" s="23">
        <f>IF(OR($A32="",NOT(ISNUMBER($I32)),NOT(ISNUMBER($K32)),NOT(OR($L32="",ISNUMBER($L32))),NOT(OR($N32="",ISNUMBER($N32))),NOT(OR($O32="",ISNUMBER($O32)))),"",IFERROR(MAX(0,ROUND(SUM($I32,$K32,$L32,$N32)-IF($O32="",0,$O32),2)),""))</f>
        <v/>
      </c>
      <c r="Q32" s="17" t="n"/>
      <c r="R32" s="23">
        <f>IF($P32="","",IF(NOT(OR($Q32="",ISNUMBER($Q32))),"",IFERROR(MAX(0,ROUND($P32-IF($Q32="",0,$Q32),2)),"")))</f>
        <v/>
      </c>
      <c r="S32" s="14" t="n"/>
      <c r="T32" s="14" t="n"/>
      <c r="U32" s="24">
        <f>IF(COUNTA($A32:$G32,$J32,$L32:$O32,$Q32,$S32:$T32)=0,"",IF(OR($A32="",$B32="",$C32="",$D32="",$E32="",$F32="",$J32="",$S32="",$T32=""),"Check required inputs",IF(COUNTIF($A$5:$A$104,$A32)&gt;1,"Duplicate tenancy ID",IF(OR(NOT(ISNUMBER($D32)),NOT(ISNUMBER($E32)),AND($G32&lt;&gt;"",NOT(ISNUMBER($G32))),AND($L32&lt;&gt;"",NOT(ISNUMBER($L32))),AND($N32&lt;&gt;"",NOT(ISNUMBER($N32))),AND($O32&lt;&gt;"",NOT(ISNUMBER($O32))),AND($Q32&lt;&gt;"",NOT(ISNUMBER($Q32)))),"Check date or amount entries",IF(OR($D32&lt;Assumptions!$F$5,$D32&gt;Assumptions!$F$6),"Check move-in date",IF(OR(AND(ISNUMBER($E32),$E32&gt;Assumptions!$F$7),AND(ISNUMBER($L32),$L32&gt;Assumptions!$F$7),AND(ISNUMBER($N32),$N32&gt;Assumptions!$F$7),AND(ISNUMBER($O32),$O32&gt;Assumptions!$F$7),AND(ISNUMBER($Q32),$Q32&gt;Assumptions!$F$7)),"Check amount limit",IF(AND(ISNUMBER($N32),$N32&gt;0,$M32=""),"Describe manager-entered charge",IF(AND(ISNUMBER($H32),$H32&gt;IFERROR(IF(VLOOKUP($F32,Assumptions!$A$5:$C$7,2,FALSE)="ACTUAL",DAY(EOMONTH($D32,0)),VLOOKUP($F32,Assumptions!$A$5:$C$7,3,FALSE)),Assumptions!$F$8)),"Check prorated days",IF(OR($H32="",$I32="",$K32="",$P32=""),"Check calculation settings",IF($T32="Canceled","Canceled: verify amounts",IF(AND($T32="Complete",$R32&gt;0),"Complete status has balance",IF(AND(ISNUMBER($P32),ISNUMBER($Q32),$Q32&gt;$P32),"Received exceeds total",IF(AND(ISNUMBER($D32),$D32&lt;TODAY(),$R32&gt;0,$T32&lt;&gt;"Canceled"),"Past move-in with balance","")))))))))))))</f>
        <v/>
      </c>
      <c r="X32">
        <f>""</f>
        <v/>
      </c>
      <c r="Z32">
        <f>""</f>
        <v/>
      </c>
      <c r="AA32">
        <f>""</f>
        <v/>
      </c>
      <c r="AB32">
        <f>""</f>
        <v/>
      </c>
    </row>
    <row r="33">
      <c r="A33" s="14" t="n"/>
      <c r="B33" s="15" t="n"/>
      <c r="C33" s="14" t="n"/>
      <c r="D33" s="16" t="n"/>
      <c r="E33" s="17" t="n"/>
      <c r="F33" s="15" t="n"/>
      <c r="G33" s="18" t="n"/>
      <c r="H33" s="19">
        <f>IF(OR($D33="",$F33=""),"",IFERROR(IF(VLOOKUP($F33,Assumptions!$A$5:$C$7,2,FALSE)="NONE",0,IF($G33&lt;&gt;"",$G33,IF(VLOOKUP($F33,Assumptions!$A$5:$C$7,2,FALSE)="ACTUAL",DAY(EOMONTH($D33,0))-DAY($D33)+1,MAX(0,VLOOKUP($F33,Assumptions!$A$5:$C$7,3,FALSE)-MIN(DAY($D33),VLOOKUP($F33,Assumptions!$A$5:$C$7,3,FALSE))+1)))),""))</f>
        <v/>
      </c>
      <c r="I33" s="20">
        <f>IF(OR(NOT(ISNUMBER($E33)),NOT(ISNUMBER($H33)),$F33=""),"",IFERROR(IF(VLOOKUP($F33,Assumptions!$A$5:$C$7,2,FALSE)="NONE",0,ROUND($E33*$H33/IF(VLOOKUP($F33,Assumptions!$A$5:$C$7,2,FALSE)="ACTUAL",DAY(EOMONTH($D33,0)),VLOOKUP($F33,Assumptions!$A$5:$C$7,3,FALSE)),2)),""))</f>
        <v/>
      </c>
      <c r="J33" s="14" t="n"/>
      <c r="K33" s="20">
        <f>IF(OR(NOT(ISNUMBER($E33)),$J33=""),"",IF($J33="Yes",ROUND($E33,2),0))</f>
        <v/>
      </c>
      <c r="L33" s="17" t="n"/>
      <c r="M33" s="15" t="n"/>
      <c r="N33" s="17" t="n"/>
      <c r="O33" s="17" t="n"/>
      <c r="P33" s="20">
        <f>IF(OR($A33="",NOT(ISNUMBER($I33)),NOT(ISNUMBER($K33)),NOT(OR($L33="",ISNUMBER($L33))),NOT(OR($N33="",ISNUMBER($N33))),NOT(OR($O33="",ISNUMBER($O33)))),"",IFERROR(MAX(0,ROUND(SUM($I33,$K33,$L33,$N33)-IF($O33="",0,$O33),2)),""))</f>
        <v/>
      </c>
      <c r="Q33" s="17" t="n"/>
      <c r="R33" s="20">
        <f>IF($P33="","",IF(NOT(OR($Q33="",ISNUMBER($Q33))),"",IFERROR(MAX(0,ROUND($P33-IF($Q33="",0,$Q33),2)),"")))</f>
        <v/>
      </c>
      <c r="S33" s="14" t="n"/>
      <c r="T33" s="14" t="n"/>
      <c r="U33" s="21">
        <f>IF(COUNTA($A33:$G33,$J33,$L33:$O33,$Q33,$S33:$T33)=0,"",IF(OR($A33="",$B33="",$C33="",$D33="",$E33="",$F33="",$J33="",$S33="",$T33=""),"Check required inputs",IF(COUNTIF($A$5:$A$104,$A33)&gt;1,"Duplicate tenancy ID",IF(OR(NOT(ISNUMBER($D33)),NOT(ISNUMBER($E33)),AND($G33&lt;&gt;"",NOT(ISNUMBER($G33))),AND($L33&lt;&gt;"",NOT(ISNUMBER($L33))),AND($N33&lt;&gt;"",NOT(ISNUMBER($N33))),AND($O33&lt;&gt;"",NOT(ISNUMBER($O33))),AND($Q33&lt;&gt;"",NOT(ISNUMBER($Q33)))),"Check date or amount entries",IF(OR($D33&lt;Assumptions!$F$5,$D33&gt;Assumptions!$F$6),"Check move-in date",IF(OR(AND(ISNUMBER($E33),$E33&gt;Assumptions!$F$7),AND(ISNUMBER($L33),$L33&gt;Assumptions!$F$7),AND(ISNUMBER($N33),$N33&gt;Assumptions!$F$7),AND(ISNUMBER($O33),$O33&gt;Assumptions!$F$7),AND(ISNUMBER($Q33),$Q33&gt;Assumptions!$F$7)),"Check amount limit",IF(AND(ISNUMBER($N33),$N33&gt;0,$M33=""),"Describe manager-entered charge",IF(AND(ISNUMBER($H33),$H33&gt;IFERROR(IF(VLOOKUP($F33,Assumptions!$A$5:$C$7,2,FALSE)="ACTUAL",DAY(EOMONTH($D33,0)),VLOOKUP($F33,Assumptions!$A$5:$C$7,3,FALSE)),Assumptions!$F$8)),"Check prorated days",IF(OR($H33="",$I33="",$K33="",$P33=""),"Check calculation settings",IF($T33="Canceled","Canceled: verify amounts",IF(AND($T33="Complete",$R33&gt;0),"Complete status has balance",IF(AND(ISNUMBER($P33),ISNUMBER($Q33),$Q33&gt;$P33),"Received exceeds total",IF(AND(ISNUMBER($D33),$D33&lt;TODAY(),$R33&gt;0,$T33&lt;&gt;"Canceled"),"Past move-in with balance","")))))))))))))</f>
        <v/>
      </c>
      <c r="X33">
        <f>""</f>
        <v/>
      </c>
      <c r="Z33">
        <f>""</f>
        <v/>
      </c>
      <c r="AA33">
        <f>""</f>
        <v/>
      </c>
      <c r="AB33">
        <f>""</f>
        <v/>
      </c>
    </row>
    <row r="34">
      <c r="A34" s="14" t="n"/>
      <c r="B34" s="15" t="n"/>
      <c r="C34" s="14" t="n"/>
      <c r="D34" s="16" t="n"/>
      <c r="E34" s="17" t="n"/>
      <c r="F34" s="15" t="n"/>
      <c r="G34" s="18" t="n"/>
      <c r="H34" s="22">
        <f>IF(OR($D34="",$F34=""),"",IFERROR(IF(VLOOKUP($F34,Assumptions!$A$5:$C$7,2,FALSE)="NONE",0,IF($G34&lt;&gt;"",$G34,IF(VLOOKUP($F34,Assumptions!$A$5:$C$7,2,FALSE)="ACTUAL",DAY(EOMONTH($D34,0))-DAY($D34)+1,MAX(0,VLOOKUP($F34,Assumptions!$A$5:$C$7,3,FALSE)-MIN(DAY($D34),VLOOKUP($F34,Assumptions!$A$5:$C$7,3,FALSE))+1)))),""))</f>
        <v/>
      </c>
      <c r="I34" s="23">
        <f>IF(OR(NOT(ISNUMBER($E34)),NOT(ISNUMBER($H34)),$F34=""),"",IFERROR(IF(VLOOKUP($F34,Assumptions!$A$5:$C$7,2,FALSE)="NONE",0,ROUND($E34*$H34/IF(VLOOKUP($F34,Assumptions!$A$5:$C$7,2,FALSE)="ACTUAL",DAY(EOMONTH($D34,0)),VLOOKUP($F34,Assumptions!$A$5:$C$7,3,FALSE)),2)),""))</f>
        <v/>
      </c>
      <c r="J34" s="14" t="n"/>
      <c r="K34" s="23">
        <f>IF(OR(NOT(ISNUMBER($E34)),$J34=""),"",IF($J34="Yes",ROUND($E34,2),0))</f>
        <v/>
      </c>
      <c r="L34" s="17" t="n"/>
      <c r="M34" s="15" t="n"/>
      <c r="N34" s="17" t="n"/>
      <c r="O34" s="17" t="n"/>
      <c r="P34" s="23">
        <f>IF(OR($A34="",NOT(ISNUMBER($I34)),NOT(ISNUMBER($K34)),NOT(OR($L34="",ISNUMBER($L34))),NOT(OR($N34="",ISNUMBER($N34))),NOT(OR($O34="",ISNUMBER($O34)))),"",IFERROR(MAX(0,ROUND(SUM($I34,$K34,$L34,$N34)-IF($O34="",0,$O34),2)),""))</f>
        <v/>
      </c>
      <c r="Q34" s="17" t="n"/>
      <c r="R34" s="23">
        <f>IF($P34="","",IF(NOT(OR($Q34="",ISNUMBER($Q34))),"",IFERROR(MAX(0,ROUND($P34-IF($Q34="",0,$Q34),2)),"")))</f>
        <v/>
      </c>
      <c r="S34" s="14" t="n"/>
      <c r="T34" s="14" t="n"/>
      <c r="U34" s="24">
        <f>IF(COUNTA($A34:$G34,$J34,$L34:$O34,$Q34,$S34:$T34)=0,"",IF(OR($A34="",$B34="",$C34="",$D34="",$E34="",$F34="",$J34="",$S34="",$T34=""),"Check required inputs",IF(COUNTIF($A$5:$A$104,$A34)&gt;1,"Duplicate tenancy ID",IF(OR(NOT(ISNUMBER($D34)),NOT(ISNUMBER($E34)),AND($G34&lt;&gt;"",NOT(ISNUMBER($G34))),AND($L34&lt;&gt;"",NOT(ISNUMBER($L34))),AND($N34&lt;&gt;"",NOT(ISNUMBER($N34))),AND($O34&lt;&gt;"",NOT(ISNUMBER($O34))),AND($Q34&lt;&gt;"",NOT(ISNUMBER($Q34)))),"Check date or amount entries",IF(OR($D34&lt;Assumptions!$F$5,$D34&gt;Assumptions!$F$6),"Check move-in date",IF(OR(AND(ISNUMBER($E34),$E34&gt;Assumptions!$F$7),AND(ISNUMBER($L34),$L34&gt;Assumptions!$F$7),AND(ISNUMBER($N34),$N34&gt;Assumptions!$F$7),AND(ISNUMBER($O34),$O34&gt;Assumptions!$F$7),AND(ISNUMBER($Q34),$Q34&gt;Assumptions!$F$7)),"Check amount limit",IF(AND(ISNUMBER($N34),$N34&gt;0,$M34=""),"Describe manager-entered charge",IF(AND(ISNUMBER($H34),$H34&gt;IFERROR(IF(VLOOKUP($F34,Assumptions!$A$5:$C$7,2,FALSE)="ACTUAL",DAY(EOMONTH($D34,0)),VLOOKUP($F34,Assumptions!$A$5:$C$7,3,FALSE)),Assumptions!$F$8)),"Check prorated days",IF(OR($H34="",$I34="",$K34="",$P34=""),"Check calculation settings",IF($T34="Canceled","Canceled: verify amounts",IF(AND($T34="Complete",$R34&gt;0),"Complete status has balance",IF(AND(ISNUMBER($P34),ISNUMBER($Q34),$Q34&gt;$P34),"Received exceeds total",IF(AND(ISNUMBER($D34),$D34&lt;TODAY(),$R34&gt;0,$T34&lt;&gt;"Canceled"),"Past move-in with balance","")))))))))))))</f>
        <v/>
      </c>
      <c r="X34">
        <f>""</f>
        <v/>
      </c>
      <c r="Z34">
        <f>""</f>
        <v/>
      </c>
      <c r="AA34">
        <f>""</f>
        <v/>
      </c>
      <c r="AB34">
        <f>""</f>
        <v/>
      </c>
    </row>
    <row r="35">
      <c r="A35" s="14" t="n"/>
      <c r="B35" s="15" t="n"/>
      <c r="C35" s="14" t="n"/>
      <c r="D35" s="16" t="n"/>
      <c r="E35" s="17" t="n"/>
      <c r="F35" s="15" t="n"/>
      <c r="G35" s="18" t="n"/>
      <c r="H35" s="19">
        <f>IF(OR($D35="",$F35=""),"",IFERROR(IF(VLOOKUP($F35,Assumptions!$A$5:$C$7,2,FALSE)="NONE",0,IF($G35&lt;&gt;"",$G35,IF(VLOOKUP($F35,Assumptions!$A$5:$C$7,2,FALSE)="ACTUAL",DAY(EOMONTH($D35,0))-DAY($D35)+1,MAX(0,VLOOKUP($F35,Assumptions!$A$5:$C$7,3,FALSE)-MIN(DAY($D35),VLOOKUP($F35,Assumptions!$A$5:$C$7,3,FALSE))+1)))),""))</f>
        <v/>
      </c>
      <c r="I35" s="20">
        <f>IF(OR(NOT(ISNUMBER($E35)),NOT(ISNUMBER($H35)),$F35=""),"",IFERROR(IF(VLOOKUP($F35,Assumptions!$A$5:$C$7,2,FALSE)="NONE",0,ROUND($E35*$H35/IF(VLOOKUP($F35,Assumptions!$A$5:$C$7,2,FALSE)="ACTUAL",DAY(EOMONTH($D35,0)),VLOOKUP($F35,Assumptions!$A$5:$C$7,3,FALSE)),2)),""))</f>
        <v/>
      </c>
      <c r="J35" s="14" t="n"/>
      <c r="K35" s="20">
        <f>IF(OR(NOT(ISNUMBER($E35)),$J35=""),"",IF($J35="Yes",ROUND($E35,2),0))</f>
        <v/>
      </c>
      <c r="L35" s="17" t="n"/>
      <c r="M35" s="15" t="n"/>
      <c r="N35" s="17" t="n"/>
      <c r="O35" s="17" t="n"/>
      <c r="P35" s="20">
        <f>IF(OR($A35="",NOT(ISNUMBER($I35)),NOT(ISNUMBER($K35)),NOT(OR($L35="",ISNUMBER($L35))),NOT(OR($N35="",ISNUMBER($N35))),NOT(OR($O35="",ISNUMBER($O35)))),"",IFERROR(MAX(0,ROUND(SUM($I35,$K35,$L35,$N35)-IF($O35="",0,$O35),2)),""))</f>
        <v/>
      </c>
      <c r="Q35" s="17" t="n"/>
      <c r="R35" s="20">
        <f>IF($P35="","",IF(NOT(OR($Q35="",ISNUMBER($Q35))),"",IFERROR(MAX(0,ROUND($P35-IF($Q35="",0,$Q35),2)),"")))</f>
        <v/>
      </c>
      <c r="S35" s="14" t="n"/>
      <c r="T35" s="14" t="n"/>
      <c r="U35" s="21">
        <f>IF(COUNTA($A35:$G35,$J35,$L35:$O35,$Q35,$S35:$T35)=0,"",IF(OR($A35="",$B35="",$C35="",$D35="",$E35="",$F35="",$J35="",$S35="",$T35=""),"Check required inputs",IF(COUNTIF($A$5:$A$104,$A35)&gt;1,"Duplicate tenancy ID",IF(OR(NOT(ISNUMBER($D35)),NOT(ISNUMBER($E35)),AND($G35&lt;&gt;"",NOT(ISNUMBER($G35))),AND($L35&lt;&gt;"",NOT(ISNUMBER($L35))),AND($N35&lt;&gt;"",NOT(ISNUMBER($N35))),AND($O35&lt;&gt;"",NOT(ISNUMBER($O35))),AND($Q35&lt;&gt;"",NOT(ISNUMBER($Q35)))),"Check date or amount entries",IF(OR($D35&lt;Assumptions!$F$5,$D35&gt;Assumptions!$F$6),"Check move-in date",IF(OR(AND(ISNUMBER($E35),$E35&gt;Assumptions!$F$7),AND(ISNUMBER($L35),$L35&gt;Assumptions!$F$7),AND(ISNUMBER($N35),$N35&gt;Assumptions!$F$7),AND(ISNUMBER($O35),$O35&gt;Assumptions!$F$7),AND(ISNUMBER($Q35),$Q35&gt;Assumptions!$F$7)),"Check amount limit",IF(AND(ISNUMBER($N35),$N35&gt;0,$M35=""),"Describe manager-entered charge",IF(AND(ISNUMBER($H35),$H35&gt;IFERROR(IF(VLOOKUP($F35,Assumptions!$A$5:$C$7,2,FALSE)="ACTUAL",DAY(EOMONTH($D35,0)),VLOOKUP($F35,Assumptions!$A$5:$C$7,3,FALSE)),Assumptions!$F$8)),"Check prorated days",IF(OR($H35="",$I35="",$K35="",$P35=""),"Check calculation settings",IF($T35="Canceled","Canceled: verify amounts",IF(AND($T35="Complete",$R35&gt;0),"Complete status has balance",IF(AND(ISNUMBER($P35),ISNUMBER($Q35),$Q35&gt;$P35),"Received exceeds total",IF(AND(ISNUMBER($D35),$D35&lt;TODAY(),$R35&gt;0,$T35&lt;&gt;"Canceled"),"Past move-in with balance","")))))))))))))</f>
        <v/>
      </c>
      <c r="X35">
        <f>""</f>
        <v/>
      </c>
      <c r="Z35">
        <f>""</f>
        <v/>
      </c>
      <c r="AA35">
        <f>""</f>
        <v/>
      </c>
      <c r="AB35">
        <f>""</f>
        <v/>
      </c>
    </row>
    <row r="36">
      <c r="A36" s="14" t="n"/>
      <c r="B36" s="15" t="n"/>
      <c r="C36" s="14" t="n"/>
      <c r="D36" s="16" t="n"/>
      <c r="E36" s="17" t="n"/>
      <c r="F36" s="15" t="n"/>
      <c r="G36" s="18" t="n"/>
      <c r="H36" s="22">
        <f>IF(OR($D36="",$F36=""),"",IFERROR(IF(VLOOKUP($F36,Assumptions!$A$5:$C$7,2,FALSE)="NONE",0,IF($G36&lt;&gt;"",$G36,IF(VLOOKUP($F36,Assumptions!$A$5:$C$7,2,FALSE)="ACTUAL",DAY(EOMONTH($D36,0))-DAY($D36)+1,MAX(0,VLOOKUP($F36,Assumptions!$A$5:$C$7,3,FALSE)-MIN(DAY($D36),VLOOKUP($F36,Assumptions!$A$5:$C$7,3,FALSE))+1)))),""))</f>
        <v/>
      </c>
      <c r="I36" s="23">
        <f>IF(OR(NOT(ISNUMBER($E36)),NOT(ISNUMBER($H36)),$F36=""),"",IFERROR(IF(VLOOKUP($F36,Assumptions!$A$5:$C$7,2,FALSE)="NONE",0,ROUND($E36*$H36/IF(VLOOKUP($F36,Assumptions!$A$5:$C$7,2,FALSE)="ACTUAL",DAY(EOMONTH($D36,0)),VLOOKUP($F36,Assumptions!$A$5:$C$7,3,FALSE)),2)),""))</f>
        <v/>
      </c>
      <c r="J36" s="14" t="n"/>
      <c r="K36" s="23">
        <f>IF(OR(NOT(ISNUMBER($E36)),$J36=""),"",IF($J36="Yes",ROUND($E36,2),0))</f>
        <v/>
      </c>
      <c r="L36" s="17" t="n"/>
      <c r="M36" s="15" t="n"/>
      <c r="N36" s="17" t="n"/>
      <c r="O36" s="17" t="n"/>
      <c r="P36" s="23">
        <f>IF(OR($A36="",NOT(ISNUMBER($I36)),NOT(ISNUMBER($K36)),NOT(OR($L36="",ISNUMBER($L36))),NOT(OR($N36="",ISNUMBER($N36))),NOT(OR($O36="",ISNUMBER($O36)))),"",IFERROR(MAX(0,ROUND(SUM($I36,$K36,$L36,$N36)-IF($O36="",0,$O36),2)),""))</f>
        <v/>
      </c>
      <c r="Q36" s="17" t="n"/>
      <c r="R36" s="23">
        <f>IF($P36="","",IF(NOT(OR($Q36="",ISNUMBER($Q36))),"",IFERROR(MAX(0,ROUND($P36-IF($Q36="",0,$Q36),2)),"")))</f>
        <v/>
      </c>
      <c r="S36" s="14" t="n"/>
      <c r="T36" s="14" t="n"/>
      <c r="U36" s="24">
        <f>IF(COUNTA($A36:$G36,$J36,$L36:$O36,$Q36,$S36:$T36)=0,"",IF(OR($A36="",$B36="",$C36="",$D36="",$E36="",$F36="",$J36="",$S36="",$T36=""),"Check required inputs",IF(COUNTIF($A$5:$A$104,$A36)&gt;1,"Duplicate tenancy ID",IF(OR(NOT(ISNUMBER($D36)),NOT(ISNUMBER($E36)),AND($G36&lt;&gt;"",NOT(ISNUMBER($G36))),AND($L36&lt;&gt;"",NOT(ISNUMBER($L36))),AND($N36&lt;&gt;"",NOT(ISNUMBER($N36))),AND($O36&lt;&gt;"",NOT(ISNUMBER($O36))),AND($Q36&lt;&gt;"",NOT(ISNUMBER($Q36)))),"Check date or amount entries",IF(OR($D36&lt;Assumptions!$F$5,$D36&gt;Assumptions!$F$6),"Check move-in date",IF(OR(AND(ISNUMBER($E36),$E36&gt;Assumptions!$F$7),AND(ISNUMBER($L36),$L36&gt;Assumptions!$F$7),AND(ISNUMBER($N36),$N36&gt;Assumptions!$F$7),AND(ISNUMBER($O36),$O36&gt;Assumptions!$F$7),AND(ISNUMBER($Q36),$Q36&gt;Assumptions!$F$7)),"Check amount limit",IF(AND(ISNUMBER($N36),$N36&gt;0,$M36=""),"Describe manager-entered charge",IF(AND(ISNUMBER($H36),$H36&gt;IFERROR(IF(VLOOKUP($F36,Assumptions!$A$5:$C$7,2,FALSE)="ACTUAL",DAY(EOMONTH($D36,0)),VLOOKUP($F36,Assumptions!$A$5:$C$7,3,FALSE)),Assumptions!$F$8)),"Check prorated days",IF(OR($H36="",$I36="",$K36="",$P36=""),"Check calculation settings",IF($T36="Canceled","Canceled: verify amounts",IF(AND($T36="Complete",$R36&gt;0),"Complete status has balance",IF(AND(ISNUMBER($P36),ISNUMBER($Q36),$Q36&gt;$P36),"Received exceeds total",IF(AND(ISNUMBER($D36),$D36&lt;TODAY(),$R36&gt;0,$T36&lt;&gt;"Canceled"),"Past move-in with balance","")))))))))))))</f>
        <v/>
      </c>
      <c r="X36">
        <f>""</f>
        <v/>
      </c>
      <c r="Z36">
        <f>""</f>
        <v/>
      </c>
      <c r="AA36">
        <f>""</f>
        <v/>
      </c>
      <c r="AB36">
        <f>""</f>
        <v/>
      </c>
    </row>
    <row r="37">
      <c r="A37" s="14" t="n"/>
      <c r="B37" s="15" t="n"/>
      <c r="C37" s="14" t="n"/>
      <c r="D37" s="16" t="n"/>
      <c r="E37" s="17" t="n"/>
      <c r="F37" s="15" t="n"/>
      <c r="G37" s="18" t="n"/>
      <c r="H37" s="19">
        <f>IF(OR($D37="",$F37=""),"",IFERROR(IF(VLOOKUP($F37,Assumptions!$A$5:$C$7,2,FALSE)="NONE",0,IF($G37&lt;&gt;"",$G37,IF(VLOOKUP($F37,Assumptions!$A$5:$C$7,2,FALSE)="ACTUAL",DAY(EOMONTH($D37,0))-DAY($D37)+1,MAX(0,VLOOKUP($F37,Assumptions!$A$5:$C$7,3,FALSE)-MIN(DAY($D37),VLOOKUP($F37,Assumptions!$A$5:$C$7,3,FALSE))+1)))),""))</f>
        <v/>
      </c>
      <c r="I37" s="20">
        <f>IF(OR(NOT(ISNUMBER($E37)),NOT(ISNUMBER($H37)),$F37=""),"",IFERROR(IF(VLOOKUP($F37,Assumptions!$A$5:$C$7,2,FALSE)="NONE",0,ROUND($E37*$H37/IF(VLOOKUP($F37,Assumptions!$A$5:$C$7,2,FALSE)="ACTUAL",DAY(EOMONTH($D37,0)),VLOOKUP($F37,Assumptions!$A$5:$C$7,3,FALSE)),2)),""))</f>
        <v/>
      </c>
      <c r="J37" s="14" t="n"/>
      <c r="K37" s="20">
        <f>IF(OR(NOT(ISNUMBER($E37)),$J37=""),"",IF($J37="Yes",ROUND($E37,2),0))</f>
        <v/>
      </c>
      <c r="L37" s="17" t="n"/>
      <c r="M37" s="15" t="n"/>
      <c r="N37" s="17" t="n"/>
      <c r="O37" s="17" t="n"/>
      <c r="P37" s="20">
        <f>IF(OR($A37="",NOT(ISNUMBER($I37)),NOT(ISNUMBER($K37)),NOT(OR($L37="",ISNUMBER($L37))),NOT(OR($N37="",ISNUMBER($N37))),NOT(OR($O37="",ISNUMBER($O37)))),"",IFERROR(MAX(0,ROUND(SUM($I37,$K37,$L37,$N37)-IF($O37="",0,$O37),2)),""))</f>
        <v/>
      </c>
      <c r="Q37" s="17" t="n"/>
      <c r="R37" s="20">
        <f>IF($P37="","",IF(NOT(OR($Q37="",ISNUMBER($Q37))),"",IFERROR(MAX(0,ROUND($P37-IF($Q37="",0,$Q37),2)),"")))</f>
        <v/>
      </c>
      <c r="S37" s="14" t="n"/>
      <c r="T37" s="14" t="n"/>
      <c r="U37" s="21">
        <f>IF(COUNTA($A37:$G37,$J37,$L37:$O37,$Q37,$S37:$T37)=0,"",IF(OR($A37="",$B37="",$C37="",$D37="",$E37="",$F37="",$J37="",$S37="",$T37=""),"Check required inputs",IF(COUNTIF($A$5:$A$104,$A37)&gt;1,"Duplicate tenancy ID",IF(OR(NOT(ISNUMBER($D37)),NOT(ISNUMBER($E37)),AND($G37&lt;&gt;"",NOT(ISNUMBER($G37))),AND($L37&lt;&gt;"",NOT(ISNUMBER($L37))),AND($N37&lt;&gt;"",NOT(ISNUMBER($N37))),AND($O37&lt;&gt;"",NOT(ISNUMBER($O37))),AND($Q37&lt;&gt;"",NOT(ISNUMBER($Q37)))),"Check date or amount entries",IF(OR($D37&lt;Assumptions!$F$5,$D37&gt;Assumptions!$F$6),"Check move-in date",IF(OR(AND(ISNUMBER($E37),$E37&gt;Assumptions!$F$7),AND(ISNUMBER($L37),$L37&gt;Assumptions!$F$7),AND(ISNUMBER($N37),$N37&gt;Assumptions!$F$7),AND(ISNUMBER($O37),$O37&gt;Assumptions!$F$7),AND(ISNUMBER($Q37),$Q37&gt;Assumptions!$F$7)),"Check amount limit",IF(AND(ISNUMBER($N37),$N37&gt;0,$M37=""),"Describe manager-entered charge",IF(AND(ISNUMBER($H37),$H37&gt;IFERROR(IF(VLOOKUP($F37,Assumptions!$A$5:$C$7,2,FALSE)="ACTUAL",DAY(EOMONTH($D37,0)),VLOOKUP($F37,Assumptions!$A$5:$C$7,3,FALSE)),Assumptions!$F$8)),"Check prorated days",IF(OR($H37="",$I37="",$K37="",$P37=""),"Check calculation settings",IF($T37="Canceled","Canceled: verify amounts",IF(AND($T37="Complete",$R37&gt;0),"Complete status has balance",IF(AND(ISNUMBER($P37),ISNUMBER($Q37),$Q37&gt;$P37),"Received exceeds total",IF(AND(ISNUMBER($D37),$D37&lt;TODAY(),$R37&gt;0,$T37&lt;&gt;"Canceled"),"Past move-in with balance","")))))))))))))</f>
        <v/>
      </c>
      <c r="X37">
        <f>""</f>
        <v/>
      </c>
      <c r="Z37">
        <f>""</f>
        <v/>
      </c>
      <c r="AA37">
        <f>""</f>
        <v/>
      </c>
      <c r="AB37">
        <f>""</f>
        <v/>
      </c>
    </row>
    <row r="38">
      <c r="A38" s="14" t="n"/>
      <c r="B38" s="15" t="n"/>
      <c r="C38" s="14" t="n"/>
      <c r="D38" s="16" t="n"/>
      <c r="E38" s="17" t="n"/>
      <c r="F38" s="15" t="n"/>
      <c r="G38" s="18" t="n"/>
      <c r="H38" s="22">
        <f>IF(OR($D38="",$F38=""),"",IFERROR(IF(VLOOKUP($F38,Assumptions!$A$5:$C$7,2,FALSE)="NONE",0,IF($G38&lt;&gt;"",$G38,IF(VLOOKUP($F38,Assumptions!$A$5:$C$7,2,FALSE)="ACTUAL",DAY(EOMONTH($D38,0))-DAY($D38)+1,MAX(0,VLOOKUP($F38,Assumptions!$A$5:$C$7,3,FALSE)-MIN(DAY($D38),VLOOKUP($F38,Assumptions!$A$5:$C$7,3,FALSE))+1)))),""))</f>
        <v/>
      </c>
      <c r="I38" s="23">
        <f>IF(OR(NOT(ISNUMBER($E38)),NOT(ISNUMBER($H38)),$F38=""),"",IFERROR(IF(VLOOKUP($F38,Assumptions!$A$5:$C$7,2,FALSE)="NONE",0,ROUND($E38*$H38/IF(VLOOKUP($F38,Assumptions!$A$5:$C$7,2,FALSE)="ACTUAL",DAY(EOMONTH($D38,0)),VLOOKUP($F38,Assumptions!$A$5:$C$7,3,FALSE)),2)),""))</f>
        <v/>
      </c>
      <c r="J38" s="14" t="n"/>
      <c r="K38" s="23">
        <f>IF(OR(NOT(ISNUMBER($E38)),$J38=""),"",IF($J38="Yes",ROUND($E38,2),0))</f>
        <v/>
      </c>
      <c r="L38" s="17" t="n"/>
      <c r="M38" s="15" t="n"/>
      <c r="N38" s="17" t="n"/>
      <c r="O38" s="17" t="n"/>
      <c r="P38" s="23">
        <f>IF(OR($A38="",NOT(ISNUMBER($I38)),NOT(ISNUMBER($K38)),NOT(OR($L38="",ISNUMBER($L38))),NOT(OR($N38="",ISNUMBER($N38))),NOT(OR($O38="",ISNUMBER($O38)))),"",IFERROR(MAX(0,ROUND(SUM($I38,$K38,$L38,$N38)-IF($O38="",0,$O38),2)),""))</f>
        <v/>
      </c>
      <c r="Q38" s="17" t="n"/>
      <c r="R38" s="23">
        <f>IF($P38="","",IF(NOT(OR($Q38="",ISNUMBER($Q38))),"",IFERROR(MAX(0,ROUND($P38-IF($Q38="",0,$Q38),2)),"")))</f>
        <v/>
      </c>
      <c r="S38" s="14" t="n"/>
      <c r="T38" s="14" t="n"/>
      <c r="U38" s="24">
        <f>IF(COUNTA($A38:$G38,$J38,$L38:$O38,$Q38,$S38:$T38)=0,"",IF(OR($A38="",$B38="",$C38="",$D38="",$E38="",$F38="",$J38="",$S38="",$T38=""),"Check required inputs",IF(COUNTIF($A$5:$A$104,$A38)&gt;1,"Duplicate tenancy ID",IF(OR(NOT(ISNUMBER($D38)),NOT(ISNUMBER($E38)),AND($G38&lt;&gt;"",NOT(ISNUMBER($G38))),AND($L38&lt;&gt;"",NOT(ISNUMBER($L38))),AND($N38&lt;&gt;"",NOT(ISNUMBER($N38))),AND($O38&lt;&gt;"",NOT(ISNUMBER($O38))),AND($Q38&lt;&gt;"",NOT(ISNUMBER($Q38)))),"Check date or amount entries",IF(OR($D38&lt;Assumptions!$F$5,$D38&gt;Assumptions!$F$6),"Check move-in date",IF(OR(AND(ISNUMBER($E38),$E38&gt;Assumptions!$F$7),AND(ISNUMBER($L38),$L38&gt;Assumptions!$F$7),AND(ISNUMBER($N38),$N38&gt;Assumptions!$F$7),AND(ISNUMBER($O38),$O38&gt;Assumptions!$F$7),AND(ISNUMBER($Q38),$Q38&gt;Assumptions!$F$7)),"Check amount limit",IF(AND(ISNUMBER($N38),$N38&gt;0,$M38=""),"Describe manager-entered charge",IF(AND(ISNUMBER($H38),$H38&gt;IFERROR(IF(VLOOKUP($F38,Assumptions!$A$5:$C$7,2,FALSE)="ACTUAL",DAY(EOMONTH($D38,0)),VLOOKUP($F38,Assumptions!$A$5:$C$7,3,FALSE)),Assumptions!$F$8)),"Check prorated days",IF(OR($H38="",$I38="",$K38="",$P38=""),"Check calculation settings",IF($T38="Canceled","Canceled: verify amounts",IF(AND($T38="Complete",$R38&gt;0),"Complete status has balance",IF(AND(ISNUMBER($P38),ISNUMBER($Q38),$Q38&gt;$P38),"Received exceeds total",IF(AND(ISNUMBER($D38),$D38&lt;TODAY(),$R38&gt;0,$T38&lt;&gt;"Canceled"),"Past move-in with balance","")))))))))))))</f>
        <v/>
      </c>
      <c r="X38">
        <f>""</f>
        <v/>
      </c>
      <c r="Z38">
        <f>""</f>
        <v/>
      </c>
      <c r="AA38">
        <f>""</f>
        <v/>
      </c>
      <c r="AB38">
        <f>""</f>
        <v/>
      </c>
    </row>
    <row r="39">
      <c r="A39" s="14" t="n"/>
      <c r="B39" s="15" t="n"/>
      <c r="C39" s="14" t="n"/>
      <c r="D39" s="16" t="n"/>
      <c r="E39" s="17" t="n"/>
      <c r="F39" s="15" t="n"/>
      <c r="G39" s="18" t="n"/>
      <c r="H39" s="19">
        <f>IF(OR($D39="",$F39=""),"",IFERROR(IF(VLOOKUP($F39,Assumptions!$A$5:$C$7,2,FALSE)="NONE",0,IF($G39&lt;&gt;"",$G39,IF(VLOOKUP($F39,Assumptions!$A$5:$C$7,2,FALSE)="ACTUAL",DAY(EOMONTH($D39,0))-DAY($D39)+1,MAX(0,VLOOKUP($F39,Assumptions!$A$5:$C$7,3,FALSE)-MIN(DAY($D39),VLOOKUP($F39,Assumptions!$A$5:$C$7,3,FALSE))+1)))),""))</f>
        <v/>
      </c>
      <c r="I39" s="20">
        <f>IF(OR(NOT(ISNUMBER($E39)),NOT(ISNUMBER($H39)),$F39=""),"",IFERROR(IF(VLOOKUP($F39,Assumptions!$A$5:$C$7,2,FALSE)="NONE",0,ROUND($E39*$H39/IF(VLOOKUP($F39,Assumptions!$A$5:$C$7,2,FALSE)="ACTUAL",DAY(EOMONTH($D39,0)),VLOOKUP($F39,Assumptions!$A$5:$C$7,3,FALSE)),2)),""))</f>
        <v/>
      </c>
      <c r="J39" s="14" t="n"/>
      <c r="K39" s="20">
        <f>IF(OR(NOT(ISNUMBER($E39)),$J39=""),"",IF($J39="Yes",ROUND($E39,2),0))</f>
        <v/>
      </c>
      <c r="L39" s="17" t="n"/>
      <c r="M39" s="15" t="n"/>
      <c r="N39" s="17" t="n"/>
      <c r="O39" s="17" t="n"/>
      <c r="P39" s="20">
        <f>IF(OR($A39="",NOT(ISNUMBER($I39)),NOT(ISNUMBER($K39)),NOT(OR($L39="",ISNUMBER($L39))),NOT(OR($N39="",ISNUMBER($N39))),NOT(OR($O39="",ISNUMBER($O39)))),"",IFERROR(MAX(0,ROUND(SUM($I39,$K39,$L39,$N39)-IF($O39="",0,$O39),2)),""))</f>
        <v/>
      </c>
      <c r="Q39" s="17" t="n"/>
      <c r="R39" s="20">
        <f>IF($P39="","",IF(NOT(OR($Q39="",ISNUMBER($Q39))),"",IFERROR(MAX(0,ROUND($P39-IF($Q39="",0,$Q39),2)),"")))</f>
        <v/>
      </c>
      <c r="S39" s="14" t="n"/>
      <c r="T39" s="14" t="n"/>
      <c r="U39" s="21">
        <f>IF(COUNTA($A39:$G39,$J39,$L39:$O39,$Q39,$S39:$T39)=0,"",IF(OR($A39="",$B39="",$C39="",$D39="",$E39="",$F39="",$J39="",$S39="",$T39=""),"Check required inputs",IF(COUNTIF($A$5:$A$104,$A39)&gt;1,"Duplicate tenancy ID",IF(OR(NOT(ISNUMBER($D39)),NOT(ISNUMBER($E39)),AND($G39&lt;&gt;"",NOT(ISNUMBER($G39))),AND($L39&lt;&gt;"",NOT(ISNUMBER($L39))),AND($N39&lt;&gt;"",NOT(ISNUMBER($N39))),AND($O39&lt;&gt;"",NOT(ISNUMBER($O39))),AND($Q39&lt;&gt;"",NOT(ISNUMBER($Q39)))),"Check date or amount entries",IF(OR($D39&lt;Assumptions!$F$5,$D39&gt;Assumptions!$F$6),"Check move-in date",IF(OR(AND(ISNUMBER($E39),$E39&gt;Assumptions!$F$7),AND(ISNUMBER($L39),$L39&gt;Assumptions!$F$7),AND(ISNUMBER($N39),$N39&gt;Assumptions!$F$7),AND(ISNUMBER($O39),$O39&gt;Assumptions!$F$7),AND(ISNUMBER($Q39),$Q39&gt;Assumptions!$F$7)),"Check amount limit",IF(AND(ISNUMBER($N39),$N39&gt;0,$M39=""),"Describe manager-entered charge",IF(AND(ISNUMBER($H39),$H39&gt;IFERROR(IF(VLOOKUP($F39,Assumptions!$A$5:$C$7,2,FALSE)="ACTUAL",DAY(EOMONTH($D39,0)),VLOOKUP($F39,Assumptions!$A$5:$C$7,3,FALSE)),Assumptions!$F$8)),"Check prorated days",IF(OR($H39="",$I39="",$K39="",$P39=""),"Check calculation settings",IF($T39="Canceled","Canceled: verify amounts",IF(AND($T39="Complete",$R39&gt;0),"Complete status has balance",IF(AND(ISNUMBER($P39),ISNUMBER($Q39),$Q39&gt;$P39),"Received exceeds total",IF(AND(ISNUMBER($D39),$D39&lt;TODAY(),$R39&gt;0,$T39&lt;&gt;"Canceled"),"Past move-in with balance","")))))))))))))</f>
        <v/>
      </c>
      <c r="X39">
        <f>""</f>
        <v/>
      </c>
      <c r="Z39">
        <f>""</f>
        <v/>
      </c>
      <c r="AA39">
        <f>""</f>
        <v/>
      </c>
      <c r="AB39">
        <f>""</f>
        <v/>
      </c>
    </row>
    <row r="40">
      <c r="A40" s="14" t="n"/>
      <c r="B40" s="15" t="n"/>
      <c r="C40" s="14" t="n"/>
      <c r="D40" s="16" t="n"/>
      <c r="E40" s="17" t="n"/>
      <c r="F40" s="15" t="n"/>
      <c r="G40" s="18" t="n"/>
      <c r="H40" s="22">
        <f>IF(OR($D40="",$F40=""),"",IFERROR(IF(VLOOKUP($F40,Assumptions!$A$5:$C$7,2,FALSE)="NONE",0,IF($G40&lt;&gt;"",$G40,IF(VLOOKUP($F40,Assumptions!$A$5:$C$7,2,FALSE)="ACTUAL",DAY(EOMONTH($D40,0))-DAY($D40)+1,MAX(0,VLOOKUP($F40,Assumptions!$A$5:$C$7,3,FALSE)-MIN(DAY($D40),VLOOKUP($F40,Assumptions!$A$5:$C$7,3,FALSE))+1)))),""))</f>
        <v/>
      </c>
      <c r="I40" s="23">
        <f>IF(OR(NOT(ISNUMBER($E40)),NOT(ISNUMBER($H40)),$F40=""),"",IFERROR(IF(VLOOKUP($F40,Assumptions!$A$5:$C$7,2,FALSE)="NONE",0,ROUND($E40*$H40/IF(VLOOKUP($F40,Assumptions!$A$5:$C$7,2,FALSE)="ACTUAL",DAY(EOMONTH($D40,0)),VLOOKUP($F40,Assumptions!$A$5:$C$7,3,FALSE)),2)),""))</f>
        <v/>
      </c>
      <c r="J40" s="14" t="n"/>
      <c r="K40" s="23">
        <f>IF(OR(NOT(ISNUMBER($E40)),$J40=""),"",IF($J40="Yes",ROUND($E40,2),0))</f>
        <v/>
      </c>
      <c r="L40" s="17" t="n"/>
      <c r="M40" s="15" t="n"/>
      <c r="N40" s="17" t="n"/>
      <c r="O40" s="17" t="n"/>
      <c r="P40" s="23">
        <f>IF(OR($A40="",NOT(ISNUMBER($I40)),NOT(ISNUMBER($K40)),NOT(OR($L40="",ISNUMBER($L40))),NOT(OR($N40="",ISNUMBER($N40))),NOT(OR($O40="",ISNUMBER($O40)))),"",IFERROR(MAX(0,ROUND(SUM($I40,$K40,$L40,$N40)-IF($O40="",0,$O40),2)),""))</f>
        <v/>
      </c>
      <c r="Q40" s="17" t="n"/>
      <c r="R40" s="23">
        <f>IF($P40="","",IF(NOT(OR($Q40="",ISNUMBER($Q40))),"",IFERROR(MAX(0,ROUND($P40-IF($Q40="",0,$Q40),2)),"")))</f>
        <v/>
      </c>
      <c r="S40" s="14" t="n"/>
      <c r="T40" s="14" t="n"/>
      <c r="U40" s="24">
        <f>IF(COUNTA($A40:$G40,$J40,$L40:$O40,$Q40,$S40:$T40)=0,"",IF(OR($A40="",$B40="",$C40="",$D40="",$E40="",$F40="",$J40="",$S40="",$T40=""),"Check required inputs",IF(COUNTIF($A$5:$A$104,$A40)&gt;1,"Duplicate tenancy ID",IF(OR(NOT(ISNUMBER($D40)),NOT(ISNUMBER($E40)),AND($G40&lt;&gt;"",NOT(ISNUMBER($G40))),AND($L40&lt;&gt;"",NOT(ISNUMBER($L40))),AND($N40&lt;&gt;"",NOT(ISNUMBER($N40))),AND($O40&lt;&gt;"",NOT(ISNUMBER($O40))),AND($Q40&lt;&gt;"",NOT(ISNUMBER($Q40)))),"Check date or amount entries",IF(OR($D40&lt;Assumptions!$F$5,$D40&gt;Assumptions!$F$6),"Check move-in date",IF(OR(AND(ISNUMBER($E40),$E40&gt;Assumptions!$F$7),AND(ISNUMBER($L40),$L40&gt;Assumptions!$F$7),AND(ISNUMBER($N40),$N40&gt;Assumptions!$F$7),AND(ISNUMBER($O40),$O40&gt;Assumptions!$F$7),AND(ISNUMBER($Q40),$Q40&gt;Assumptions!$F$7)),"Check amount limit",IF(AND(ISNUMBER($N40),$N40&gt;0,$M40=""),"Describe manager-entered charge",IF(AND(ISNUMBER($H40),$H40&gt;IFERROR(IF(VLOOKUP($F40,Assumptions!$A$5:$C$7,2,FALSE)="ACTUAL",DAY(EOMONTH($D40,0)),VLOOKUP($F40,Assumptions!$A$5:$C$7,3,FALSE)),Assumptions!$F$8)),"Check prorated days",IF(OR($H40="",$I40="",$K40="",$P40=""),"Check calculation settings",IF($T40="Canceled","Canceled: verify amounts",IF(AND($T40="Complete",$R40&gt;0),"Complete status has balance",IF(AND(ISNUMBER($P40),ISNUMBER($Q40),$Q40&gt;$P40),"Received exceeds total",IF(AND(ISNUMBER($D40),$D40&lt;TODAY(),$R40&gt;0,$T40&lt;&gt;"Canceled"),"Past move-in with balance","")))))))))))))</f>
        <v/>
      </c>
      <c r="X40">
        <f>""</f>
        <v/>
      </c>
      <c r="Z40">
        <f>""</f>
        <v/>
      </c>
      <c r="AA40">
        <f>""</f>
        <v/>
      </c>
      <c r="AB40">
        <f>""</f>
        <v/>
      </c>
    </row>
    <row r="41">
      <c r="A41" s="14" t="n"/>
      <c r="B41" s="15" t="n"/>
      <c r="C41" s="14" t="n"/>
      <c r="D41" s="16" t="n"/>
      <c r="E41" s="17" t="n"/>
      <c r="F41" s="15" t="n"/>
      <c r="G41" s="18" t="n"/>
      <c r="H41" s="19">
        <f>IF(OR($D41="",$F41=""),"",IFERROR(IF(VLOOKUP($F41,Assumptions!$A$5:$C$7,2,FALSE)="NONE",0,IF($G41&lt;&gt;"",$G41,IF(VLOOKUP($F41,Assumptions!$A$5:$C$7,2,FALSE)="ACTUAL",DAY(EOMONTH($D41,0))-DAY($D41)+1,MAX(0,VLOOKUP($F41,Assumptions!$A$5:$C$7,3,FALSE)-MIN(DAY($D41),VLOOKUP($F41,Assumptions!$A$5:$C$7,3,FALSE))+1)))),""))</f>
        <v/>
      </c>
      <c r="I41" s="20">
        <f>IF(OR(NOT(ISNUMBER($E41)),NOT(ISNUMBER($H41)),$F41=""),"",IFERROR(IF(VLOOKUP($F41,Assumptions!$A$5:$C$7,2,FALSE)="NONE",0,ROUND($E41*$H41/IF(VLOOKUP($F41,Assumptions!$A$5:$C$7,2,FALSE)="ACTUAL",DAY(EOMONTH($D41,0)),VLOOKUP($F41,Assumptions!$A$5:$C$7,3,FALSE)),2)),""))</f>
        <v/>
      </c>
      <c r="J41" s="14" t="n"/>
      <c r="K41" s="20">
        <f>IF(OR(NOT(ISNUMBER($E41)),$J41=""),"",IF($J41="Yes",ROUND($E41,2),0))</f>
        <v/>
      </c>
      <c r="L41" s="17" t="n"/>
      <c r="M41" s="15" t="n"/>
      <c r="N41" s="17" t="n"/>
      <c r="O41" s="17" t="n"/>
      <c r="P41" s="20">
        <f>IF(OR($A41="",NOT(ISNUMBER($I41)),NOT(ISNUMBER($K41)),NOT(OR($L41="",ISNUMBER($L41))),NOT(OR($N41="",ISNUMBER($N41))),NOT(OR($O41="",ISNUMBER($O41)))),"",IFERROR(MAX(0,ROUND(SUM($I41,$K41,$L41,$N41)-IF($O41="",0,$O41),2)),""))</f>
        <v/>
      </c>
      <c r="Q41" s="17" t="n"/>
      <c r="R41" s="20">
        <f>IF($P41="","",IF(NOT(OR($Q41="",ISNUMBER($Q41))),"",IFERROR(MAX(0,ROUND($P41-IF($Q41="",0,$Q41),2)),"")))</f>
        <v/>
      </c>
      <c r="S41" s="14" t="n"/>
      <c r="T41" s="14" t="n"/>
      <c r="U41" s="21">
        <f>IF(COUNTA($A41:$G41,$J41,$L41:$O41,$Q41,$S41:$T41)=0,"",IF(OR($A41="",$B41="",$C41="",$D41="",$E41="",$F41="",$J41="",$S41="",$T41=""),"Check required inputs",IF(COUNTIF($A$5:$A$104,$A41)&gt;1,"Duplicate tenancy ID",IF(OR(NOT(ISNUMBER($D41)),NOT(ISNUMBER($E41)),AND($G41&lt;&gt;"",NOT(ISNUMBER($G41))),AND($L41&lt;&gt;"",NOT(ISNUMBER($L41))),AND($N41&lt;&gt;"",NOT(ISNUMBER($N41))),AND($O41&lt;&gt;"",NOT(ISNUMBER($O41))),AND($Q41&lt;&gt;"",NOT(ISNUMBER($Q41)))),"Check date or amount entries",IF(OR($D41&lt;Assumptions!$F$5,$D41&gt;Assumptions!$F$6),"Check move-in date",IF(OR(AND(ISNUMBER($E41),$E41&gt;Assumptions!$F$7),AND(ISNUMBER($L41),$L41&gt;Assumptions!$F$7),AND(ISNUMBER($N41),$N41&gt;Assumptions!$F$7),AND(ISNUMBER($O41),$O41&gt;Assumptions!$F$7),AND(ISNUMBER($Q41),$Q41&gt;Assumptions!$F$7)),"Check amount limit",IF(AND(ISNUMBER($N41),$N41&gt;0,$M41=""),"Describe manager-entered charge",IF(AND(ISNUMBER($H41),$H41&gt;IFERROR(IF(VLOOKUP($F41,Assumptions!$A$5:$C$7,2,FALSE)="ACTUAL",DAY(EOMONTH($D41,0)),VLOOKUP($F41,Assumptions!$A$5:$C$7,3,FALSE)),Assumptions!$F$8)),"Check prorated days",IF(OR($H41="",$I41="",$K41="",$P41=""),"Check calculation settings",IF($T41="Canceled","Canceled: verify amounts",IF(AND($T41="Complete",$R41&gt;0),"Complete status has balance",IF(AND(ISNUMBER($P41),ISNUMBER($Q41),$Q41&gt;$P41),"Received exceeds total",IF(AND(ISNUMBER($D41),$D41&lt;TODAY(),$R41&gt;0,$T41&lt;&gt;"Canceled"),"Past move-in with balance","")))))))))))))</f>
        <v/>
      </c>
      <c r="X41">
        <f>""</f>
        <v/>
      </c>
      <c r="Z41">
        <f>""</f>
        <v/>
      </c>
      <c r="AA41">
        <f>""</f>
        <v/>
      </c>
      <c r="AB41">
        <f>""</f>
        <v/>
      </c>
    </row>
    <row r="42">
      <c r="A42" s="14" t="n"/>
      <c r="B42" s="15" t="n"/>
      <c r="C42" s="14" t="n"/>
      <c r="D42" s="16" t="n"/>
      <c r="E42" s="17" t="n"/>
      <c r="F42" s="15" t="n"/>
      <c r="G42" s="18" t="n"/>
      <c r="H42" s="22">
        <f>IF(OR($D42="",$F42=""),"",IFERROR(IF(VLOOKUP($F42,Assumptions!$A$5:$C$7,2,FALSE)="NONE",0,IF($G42&lt;&gt;"",$G42,IF(VLOOKUP($F42,Assumptions!$A$5:$C$7,2,FALSE)="ACTUAL",DAY(EOMONTH($D42,0))-DAY($D42)+1,MAX(0,VLOOKUP($F42,Assumptions!$A$5:$C$7,3,FALSE)-MIN(DAY($D42),VLOOKUP($F42,Assumptions!$A$5:$C$7,3,FALSE))+1)))),""))</f>
        <v/>
      </c>
      <c r="I42" s="23">
        <f>IF(OR(NOT(ISNUMBER($E42)),NOT(ISNUMBER($H42)),$F42=""),"",IFERROR(IF(VLOOKUP($F42,Assumptions!$A$5:$C$7,2,FALSE)="NONE",0,ROUND($E42*$H42/IF(VLOOKUP($F42,Assumptions!$A$5:$C$7,2,FALSE)="ACTUAL",DAY(EOMONTH($D42,0)),VLOOKUP($F42,Assumptions!$A$5:$C$7,3,FALSE)),2)),""))</f>
        <v/>
      </c>
      <c r="J42" s="14" t="n"/>
      <c r="K42" s="23">
        <f>IF(OR(NOT(ISNUMBER($E42)),$J42=""),"",IF($J42="Yes",ROUND($E42,2),0))</f>
        <v/>
      </c>
      <c r="L42" s="17" t="n"/>
      <c r="M42" s="15" t="n"/>
      <c r="N42" s="17" t="n"/>
      <c r="O42" s="17" t="n"/>
      <c r="P42" s="23">
        <f>IF(OR($A42="",NOT(ISNUMBER($I42)),NOT(ISNUMBER($K42)),NOT(OR($L42="",ISNUMBER($L42))),NOT(OR($N42="",ISNUMBER($N42))),NOT(OR($O42="",ISNUMBER($O42)))),"",IFERROR(MAX(0,ROUND(SUM($I42,$K42,$L42,$N42)-IF($O42="",0,$O42),2)),""))</f>
        <v/>
      </c>
      <c r="Q42" s="17" t="n"/>
      <c r="R42" s="23">
        <f>IF($P42="","",IF(NOT(OR($Q42="",ISNUMBER($Q42))),"",IFERROR(MAX(0,ROUND($P42-IF($Q42="",0,$Q42),2)),"")))</f>
        <v/>
      </c>
      <c r="S42" s="14" t="n"/>
      <c r="T42" s="14" t="n"/>
      <c r="U42" s="24">
        <f>IF(COUNTA($A42:$G42,$J42,$L42:$O42,$Q42,$S42:$T42)=0,"",IF(OR($A42="",$B42="",$C42="",$D42="",$E42="",$F42="",$J42="",$S42="",$T42=""),"Check required inputs",IF(COUNTIF($A$5:$A$104,$A42)&gt;1,"Duplicate tenancy ID",IF(OR(NOT(ISNUMBER($D42)),NOT(ISNUMBER($E42)),AND($G42&lt;&gt;"",NOT(ISNUMBER($G42))),AND($L42&lt;&gt;"",NOT(ISNUMBER($L42))),AND($N42&lt;&gt;"",NOT(ISNUMBER($N42))),AND($O42&lt;&gt;"",NOT(ISNUMBER($O42))),AND($Q42&lt;&gt;"",NOT(ISNUMBER($Q42)))),"Check date or amount entries",IF(OR($D42&lt;Assumptions!$F$5,$D42&gt;Assumptions!$F$6),"Check move-in date",IF(OR(AND(ISNUMBER($E42),$E42&gt;Assumptions!$F$7),AND(ISNUMBER($L42),$L42&gt;Assumptions!$F$7),AND(ISNUMBER($N42),$N42&gt;Assumptions!$F$7),AND(ISNUMBER($O42),$O42&gt;Assumptions!$F$7),AND(ISNUMBER($Q42),$Q42&gt;Assumptions!$F$7)),"Check amount limit",IF(AND(ISNUMBER($N42),$N42&gt;0,$M42=""),"Describe manager-entered charge",IF(AND(ISNUMBER($H42),$H42&gt;IFERROR(IF(VLOOKUP($F42,Assumptions!$A$5:$C$7,2,FALSE)="ACTUAL",DAY(EOMONTH($D42,0)),VLOOKUP($F42,Assumptions!$A$5:$C$7,3,FALSE)),Assumptions!$F$8)),"Check prorated days",IF(OR($H42="",$I42="",$K42="",$P42=""),"Check calculation settings",IF($T42="Canceled","Canceled: verify amounts",IF(AND($T42="Complete",$R42&gt;0),"Complete status has balance",IF(AND(ISNUMBER($P42),ISNUMBER($Q42),$Q42&gt;$P42),"Received exceeds total",IF(AND(ISNUMBER($D42),$D42&lt;TODAY(),$R42&gt;0,$T42&lt;&gt;"Canceled"),"Past move-in with balance","")))))))))))))</f>
        <v/>
      </c>
      <c r="X42">
        <f>""</f>
        <v/>
      </c>
      <c r="Z42">
        <f>""</f>
        <v/>
      </c>
      <c r="AA42">
        <f>""</f>
        <v/>
      </c>
      <c r="AB42">
        <f>""</f>
        <v/>
      </c>
    </row>
    <row r="43">
      <c r="A43" s="14" t="n"/>
      <c r="B43" s="15" t="n"/>
      <c r="C43" s="14" t="n"/>
      <c r="D43" s="16" t="n"/>
      <c r="E43" s="17" t="n"/>
      <c r="F43" s="15" t="n"/>
      <c r="G43" s="18" t="n"/>
      <c r="H43" s="19">
        <f>IF(OR($D43="",$F43=""),"",IFERROR(IF(VLOOKUP($F43,Assumptions!$A$5:$C$7,2,FALSE)="NONE",0,IF($G43&lt;&gt;"",$G43,IF(VLOOKUP($F43,Assumptions!$A$5:$C$7,2,FALSE)="ACTUAL",DAY(EOMONTH($D43,0))-DAY($D43)+1,MAX(0,VLOOKUP($F43,Assumptions!$A$5:$C$7,3,FALSE)-MIN(DAY($D43),VLOOKUP($F43,Assumptions!$A$5:$C$7,3,FALSE))+1)))),""))</f>
        <v/>
      </c>
      <c r="I43" s="20">
        <f>IF(OR(NOT(ISNUMBER($E43)),NOT(ISNUMBER($H43)),$F43=""),"",IFERROR(IF(VLOOKUP($F43,Assumptions!$A$5:$C$7,2,FALSE)="NONE",0,ROUND($E43*$H43/IF(VLOOKUP($F43,Assumptions!$A$5:$C$7,2,FALSE)="ACTUAL",DAY(EOMONTH($D43,0)),VLOOKUP($F43,Assumptions!$A$5:$C$7,3,FALSE)),2)),""))</f>
        <v/>
      </c>
      <c r="J43" s="14" t="n"/>
      <c r="K43" s="20">
        <f>IF(OR(NOT(ISNUMBER($E43)),$J43=""),"",IF($J43="Yes",ROUND($E43,2),0))</f>
        <v/>
      </c>
      <c r="L43" s="17" t="n"/>
      <c r="M43" s="15" t="n"/>
      <c r="N43" s="17" t="n"/>
      <c r="O43" s="17" t="n"/>
      <c r="P43" s="20">
        <f>IF(OR($A43="",NOT(ISNUMBER($I43)),NOT(ISNUMBER($K43)),NOT(OR($L43="",ISNUMBER($L43))),NOT(OR($N43="",ISNUMBER($N43))),NOT(OR($O43="",ISNUMBER($O43)))),"",IFERROR(MAX(0,ROUND(SUM($I43,$K43,$L43,$N43)-IF($O43="",0,$O43),2)),""))</f>
        <v/>
      </c>
      <c r="Q43" s="17" t="n"/>
      <c r="R43" s="20">
        <f>IF($P43="","",IF(NOT(OR($Q43="",ISNUMBER($Q43))),"",IFERROR(MAX(0,ROUND($P43-IF($Q43="",0,$Q43),2)),"")))</f>
        <v/>
      </c>
      <c r="S43" s="14" t="n"/>
      <c r="T43" s="14" t="n"/>
      <c r="U43" s="21">
        <f>IF(COUNTA($A43:$G43,$J43,$L43:$O43,$Q43,$S43:$T43)=0,"",IF(OR($A43="",$B43="",$C43="",$D43="",$E43="",$F43="",$J43="",$S43="",$T43=""),"Check required inputs",IF(COUNTIF($A$5:$A$104,$A43)&gt;1,"Duplicate tenancy ID",IF(OR(NOT(ISNUMBER($D43)),NOT(ISNUMBER($E43)),AND($G43&lt;&gt;"",NOT(ISNUMBER($G43))),AND($L43&lt;&gt;"",NOT(ISNUMBER($L43))),AND($N43&lt;&gt;"",NOT(ISNUMBER($N43))),AND($O43&lt;&gt;"",NOT(ISNUMBER($O43))),AND($Q43&lt;&gt;"",NOT(ISNUMBER($Q43)))),"Check date or amount entries",IF(OR($D43&lt;Assumptions!$F$5,$D43&gt;Assumptions!$F$6),"Check move-in date",IF(OR(AND(ISNUMBER($E43),$E43&gt;Assumptions!$F$7),AND(ISNUMBER($L43),$L43&gt;Assumptions!$F$7),AND(ISNUMBER($N43),$N43&gt;Assumptions!$F$7),AND(ISNUMBER($O43),$O43&gt;Assumptions!$F$7),AND(ISNUMBER($Q43),$Q43&gt;Assumptions!$F$7)),"Check amount limit",IF(AND(ISNUMBER($N43),$N43&gt;0,$M43=""),"Describe manager-entered charge",IF(AND(ISNUMBER($H43),$H43&gt;IFERROR(IF(VLOOKUP($F43,Assumptions!$A$5:$C$7,2,FALSE)="ACTUAL",DAY(EOMONTH($D43,0)),VLOOKUP($F43,Assumptions!$A$5:$C$7,3,FALSE)),Assumptions!$F$8)),"Check prorated days",IF(OR($H43="",$I43="",$K43="",$P43=""),"Check calculation settings",IF($T43="Canceled","Canceled: verify amounts",IF(AND($T43="Complete",$R43&gt;0),"Complete status has balance",IF(AND(ISNUMBER($P43),ISNUMBER($Q43),$Q43&gt;$P43),"Received exceeds total",IF(AND(ISNUMBER($D43),$D43&lt;TODAY(),$R43&gt;0,$T43&lt;&gt;"Canceled"),"Past move-in with balance","")))))))))))))</f>
        <v/>
      </c>
      <c r="X43">
        <f>""</f>
        <v/>
      </c>
      <c r="Z43">
        <f>""</f>
        <v/>
      </c>
      <c r="AA43">
        <f>""</f>
        <v/>
      </c>
      <c r="AB43">
        <f>""</f>
        <v/>
      </c>
    </row>
    <row r="44">
      <c r="A44" s="14" t="n"/>
      <c r="B44" s="15" t="n"/>
      <c r="C44" s="14" t="n"/>
      <c r="D44" s="16" t="n"/>
      <c r="E44" s="17" t="n"/>
      <c r="F44" s="15" t="n"/>
      <c r="G44" s="18" t="n"/>
      <c r="H44" s="22">
        <f>IF(OR($D44="",$F44=""),"",IFERROR(IF(VLOOKUP($F44,Assumptions!$A$5:$C$7,2,FALSE)="NONE",0,IF($G44&lt;&gt;"",$G44,IF(VLOOKUP($F44,Assumptions!$A$5:$C$7,2,FALSE)="ACTUAL",DAY(EOMONTH($D44,0))-DAY($D44)+1,MAX(0,VLOOKUP($F44,Assumptions!$A$5:$C$7,3,FALSE)-MIN(DAY($D44),VLOOKUP($F44,Assumptions!$A$5:$C$7,3,FALSE))+1)))),""))</f>
        <v/>
      </c>
      <c r="I44" s="23">
        <f>IF(OR(NOT(ISNUMBER($E44)),NOT(ISNUMBER($H44)),$F44=""),"",IFERROR(IF(VLOOKUP($F44,Assumptions!$A$5:$C$7,2,FALSE)="NONE",0,ROUND($E44*$H44/IF(VLOOKUP($F44,Assumptions!$A$5:$C$7,2,FALSE)="ACTUAL",DAY(EOMONTH($D44,0)),VLOOKUP($F44,Assumptions!$A$5:$C$7,3,FALSE)),2)),""))</f>
        <v/>
      </c>
      <c r="J44" s="14" t="n"/>
      <c r="K44" s="23">
        <f>IF(OR(NOT(ISNUMBER($E44)),$J44=""),"",IF($J44="Yes",ROUND($E44,2),0))</f>
        <v/>
      </c>
      <c r="L44" s="17" t="n"/>
      <c r="M44" s="15" t="n"/>
      <c r="N44" s="17" t="n"/>
      <c r="O44" s="17" t="n"/>
      <c r="P44" s="23">
        <f>IF(OR($A44="",NOT(ISNUMBER($I44)),NOT(ISNUMBER($K44)),NOT(OR($L44="",ISNUMBER($L44))),NOT(OR($N44="",ISNUMBER($N44))),NOT(OR($O44="",ISNUMBER($O44)))),"",IFERROR(MAX(0,ROUND(SUM($I44,$K44,$L44,$N44)-IF($O44="",0,$O44),2)),""))</f>
        <v/>
      </c>
      <c r="Q44" s="17" t="n"/>
      <c r="R44" s="23">
        <f>IF($P44="","",IF(NOT(OR($Q44="",ISNUMBER($Q44))),"",IFERROR(MAX(0,ROUND($P44-IF($Q44="",0,$Q44),2)),"")))</f>
        <v/>
      </c>
      <c r="S44" s="14" t="n"/>
      <c r="T44" s="14" t="n"/>
      <c r="U44" s="24">
        <f>IF(COUNTA($A44:$G44,$J44,$L44:$O44,$Q44,$S44:$T44)=0,"",IF(OR($A44="",$B44="",$C44="",$D44="",$E44="",$F44="",$J44="",$S44="",$T44=""),"Check required inputs",IF(COUNTIF($A$5:$A$104,$A44)&gt;1,"Duplicate tenancy ID",IF(OR(NOT(ISNUMBER($D44)),NOT(ISNUMBER($E44)),AND($G44&lt;&gt;"",NOT(ISNUMBER($G44))),AND($L44&lt;&gt;"",NOT(ISNUMBER($L44))),AND($N44&lt;&gt;"",NOT(ISNUMBER($N44))),AND($O44&lt;&gt;"",NOT(ISNUMBER($O44))),AND($Q44&lt;&gt;"",NOT(ISNUMBER($Q44)))),"Check date or amount entries",IF(OR($D44&lt;Assumptions!$F$5,$D44&gt;Assumptions!$F$6),"Check move-in date",IF(OR(AND(ISNUMBER($E44),$E44&gt;Assumptions!$F$7),AND(ISNUMBER($L44),$L44&gt;Assumptions!$F$7),AND(ISNUMBER($N44),$N44&gt;Assumptions!$F$7),AND(ISNUMBER($O44),$O44&gt;Assumptions!$F$7),AND(ISNUMBER($Q44),$Q44&gt;Assumptions!$F$7)),"Check amount limit",IF(AND(ISNUMBER($N44),$N44&gt;0,$M44=""),"Describe manager-entered charge",IF(AND(ISNUMBER($H44),$H44&gt;IFERROR(IF(VLOOKUP($F44,Assumptions!$A$5:$C$7,2,FALSE)="ACTUAL",DAY(EOMONTH($D44,0)),VLOOKUP($F44,Assumptions!$A$5:$C$7,3,FALSE)),Assumptions!$F$8)),"Check prorated days",IF(OR($H44="",$I44="",$K44="",$P44=""),"Check calculation settings",IF($T44="Canceled","Canceled: verify amounts",IF(AND($T44="Complete",$R44&gt;0),"Complete status has balance",IF(AND(ISNUMBER($P44),ISNUMBER($Q44),$Q44&gt;$P44),"Received exceeds total",IF(AND(ISNUMBER($D44),$D44&lt;TODAY(),$R44&gt;0,$T44&lt;&gt;"Canceled"),"Past move-in with balance","")))))))))))))</f>
        <v/>
      </c>
      <c r="X44">
        <f>""</f>
        <v/>
      </c>
      <c r="Z44">
        <f>""</f>
        <v/>
      </c>
      <c r="AA44">
        <f>""</f>
        <v/>
      </c>
      <c r="AB44">
        <f>""</f>
        <v/>
      </c>
    </row>
    <row r="45">
      <c r="A45" s="14" t="n"/>
      <c r="B45" s="15" t="n"/>
      <c r="C45" s="14" t="n"/>
      <c r="D45" s="16" t="n"/>
      <c r="E45" s="17" t="n"/>
      <c r="F45" s="15" t="n"/>
      <c r="G45" s="18" t="n"/>
      <c r="H45" s="19">
        <f>IF(OR($D45="",$F45=""),"",IFERROR(IF(VLOOKUP($F45,Assumptions!$A$5:$C$7,2,FALSE)="NONE",0,IF($G45&lt;&gt;"",$G45,IF(VLOOKUP($F45,Assumptions!$A$5:$C$7,2,FALSE)="ACTUAL",DAY(EOMONTH($D45,0))-DAY($D45)+1,MAX(0,VLOOKUP($F45,Assumptions!$A$5:$C$7,3,FALSE)-MIN(DAY($D45),VLOOKUP($F45,Assumptions!$A$5:$C$7,3,FALSE))+1)))),""))</f>
        <v/>
      </c>
      <c r="I45" s="20">
        <f>IF(OR(NOT(ISNUMBER($E45)),NOT(ISNUMBER($H45)),$F45=""),"",IFERROR(IF(VLOOKUP($F45,Assumptions!$A$5:$C$7,2,FALSE)="NONE",0,ROUND($E45*$H45/IF(VLOOKUP($F45,Assumptions!$A$5:$C$7,2,FALSE)="ACTUAL",DAY(EOMONTH($D45,0)),VLOOKUP($F45,Assumptions!$A$5:$C$7,3,FALSE)),2)),""))</f>
        <v/>
      </c>
      <c r="J45" s="14" t="n"/>
      <c r="K45" s="20">
        <f>IF(OR(NOT(ISNUMBER($E45)),$J45=""),"",IF($J45="Yes",ROUND($E45,2),0))</f>
        <v/>
      </c>
      <c r="L45" s="17" t="n"/>
      <c r="M45" s="15" t="n"/>
      <c r="N45" s="17" t="n"/>
      <c r="O45" s="17" t="n"/>
      <c r="P45" s="20">
        <f>IF(OR($A45="",NOT(ISNUMBER($I45)),NOT(ISNUMBER($K45)),NOT(OR($L45="",ISNUMBER($L45))),NOT(OR($N45="",ISNUMBER($N45))),NOT(OR($O45="",ISNUMBER($O45)))),"",IFERROR(MAX(0,ROUND(SUM($I45,$K45,$L45,$N45)-IF($O45="",0,$O45),2)),""))</f>
        <v/>
      </c>
      <c r="Q45" s="17" t="n"/>
      <c r="R45" s="20">
        <f>IF($P45="","",IF(NOT(OR($Q45="",ISNUMBER($Q45))),"",IFERROR(MAX(0,ROUND($P45-IF($Q45="",0,$Q45),2)),"")))</f>
        <v/>
      </c>
      <c r="S45" s="14" t="n"/>
      <c r="T45" s="14" t="n"/>
      <c r="U45" s="21">
        <f>IF(COUNTA($A45:$G45,$J45,$L45:$O45,$Q45,$S45:$T45)=0,"",IF(OR($A45="",$B45="",$C45="",$D45="",$E45="",$F45="",$J45="",$S45="",$T45=""),"Check required inputs",IF(COUNTIF($A$5:$A$104,$A45)&gt;1,"Duplicate tenancy ID",IF(OR(NOT(ISNUMBER($D45)),NOT(ISNUMBER($E45)),AND($G45&lt;&gt;"",NOT(ISNUMBER($G45))),AND($L45&lt;&gt;"",NOT(ISNUMBER($L45))),AND($N45&lt;&gt;"",NOT(ISNUMBER($N45))),AND($O45&lt;&gt;"",NOT(ISNUMBER($O45))),AND($Q45&lt;&gt;"",NOT(ISNUMBER($Q45)))),"Check date or amount entries",IF(OR($D45&lt;Assumptions!$F$5,$D45&gt;Assumptions!$F$6),"Check move-in date",IF(OR(AND(ISNUMBER($E45),$E45&gt;Assumptions!$F$7),AND(ISNUMBER($L45),$L45&gt;Assumptions!$F$7),AND(ISNUMBER($N45),$N45&gt;Assumptions!$F$7),AND(ISNUMBER($O45),$O45&gt;Assumptions!$F$7),AND(ISNUMBER($Q45),$Q45&gt;Assumptions!$F$7)),"Check amount limit",IF(AND(ISNUMBER($N45),$N45&gt;0,$M45=""),"Describe manager-entered charge",IF(AND(ISNUMBER($H45),$H45&gt;IFERROR(IF(VLOOKUP($F45,Assumptions!$A$5:$C$7,2,FALSE)="ACTUAL",DAY(EOMONTH($D45,0)),VLOOKUP($F45,Assumptions!$A$5:$C$7,3,FALSE)),Assumptions!$F$8)),"Check prorated days",IF(OR($H45="",$I45="",$K45="",$P45=""),"Check calculation settings",IF($T45="Canceled","Canceled: verify amounts",IF(AND($T45="Complete",$R45&gt;0),"Complete status has balance",IF(AND(ISNUMBER($P45),ISNUMBER($Q45),$Q45&gt;$P45),"Received exceeds total",IF(AND(ISNUMBER($D45),$D45&lt;TODAY(),$R45&gt;0,$T45&lt;&gt;"Canceled"),"Past move-in with balance","")))))))))))))</f>
        <v/>
      </c>
      <c r="X45">
        <f>""</f>
        <v/>
      </c>
      <c r="Z45">
        <f>""</f>
        <v/>
      </c>
      <c r="AA45">
        <f>""</f>
        <v/>
      </c>
      <c r="AB45">
        <f>""</f>
        <v/>
      </c>
    </row>
    <row r="46">
      <c r="A46" s="14" t="n"/>
      <c r="B46" s="15" t="n"/>
      <c r="C46" s="14" t="n"/>
      <c r="D46" s="16" t="n"/>
      <c r="E46" s="17" t="n"/>
      <c r="F46" s="15" t="n"/>
      <c r="G46" s="18" t="n"/>
      <c r="H46" s="22">
        <f>IF(OR($D46="",$F46=""),"",IFERROR(IF(VLOOKUP($F46,Assumptions!$A$5:$C$7,2,FALSE)="NONE",0,IF($G46&lt;&gt;"",$G46,IF(VLOOKUP($F46,Assumptions!$A$5:$C$7,2,FALSE)="ACTUAL",DAY(EOMONTH($D46,0))-DAY($D46)+1,MAX(0,VLOOKUP($F46,Assumptions!$A$5:$C$7,3,FALSE)-MIN(DAY($D46),VLOOKUP($F46,Assumptions!$A$5:$C$7,3,FALSE))+1)))),""))</f>
        <v/>
      </c>
      <c r="I46" s="23">
        <f>IF(OR(NOT(ISNUMBER($E46)),NOT(ISNUMBER($H46)),$F46=""),"",IFERROR(IF(VLOOKUP($F46,Assumptions!$A$5:$C$7,2,FALSE)="NONE",0,ROUND($E46*$H46/IF(VLOOKUP($F46,Assumptions!$A$5:$C$7,2,FALSE)="ACTUAL",DAY(EOMONTH($D46,0)),VLOOKUP($F46,Assumptions!$A$5:$C$7,3,FALSE)),2)),""))</f>
        <v/>
      </c>
      <c r="J46" s="14" t="n"/>
      <c r="K46" s="23">
        <f>IF(OR(NOT(ISNUMBER($E46)),$J46=""),"",IF($J46="Yes",ROUND($E46,2),0))</f>
        <v/>
      </c>
      <c r="L46" s="17" t="n"/>
      <c r="M46" s="15" t="n"/>
      <c r="N46" s="17" t="n"/>
      <c r="O46" s="17" t="n"/>
      <c r="P46" s="23">
        <f>IF(OR($A46="",NOT(ISNUMBER($I46)),NOT(ISNUMBER($K46)),NOT(OR($L46="",ISNUMBER($L46))),NOT(OR($N46="",ISNUMBER($N46))),NOT(OR($O46="",ISNUMBER($O46)))),"",IFERROR(MAX(0,ROUND(SUM($I46,$K46,$L46,$N46)-IF($O46="",0,$O46),2)),""))</f>
        <v/>
      </c>
      <c r="Q46" s="17" t="n"/>
      <c r="R46" s="23">
        <f>IF($P46="","",IF(NOT(OR($Q46="",ISNUMBER($Q46))),"",IFERROR(MAX(0,ROUND($P46-IF($Q46="",0,$Q46),2)),"")))</f>
        <v/>
      </c>
      <c r="S46" s="14" t="n"/>
      <c r="T46" s="14" t="n"/>
      <c r="U46" s="24">
        <f>IF(COUNTA($A46:$G46,$J46,$L46:$O46,$Q46,$S46:$T46)=0,"",IF(OR($A46="",$B46="",$C46="",$D46="",$E46="",$F46="",$J46="",$S46="",$T46=""),"Check required inputs",IF(COUNTIF($A$5:$A$104,$A46)&gt;1,"Duplicate tenancy ID",IF(OR(NOT(ISNUMBER($D46)),NOT(ISNUMBER($E46)),AND($G46&lt;&gt;"",NOT(ISNUMBER($G46))),AND($L46&lt;&gt;"",NOT(ISNUMBER($L46))),AND($N46&lt;&gt;"",NOT(ISNUMBER($N46))),AND($O46&lt;&gt;"",NOT(ISNUMBER($O46))),AND($Q46&lt;&gt;"",NOT(ISNUMBER($Q46)))),"Check date or amount entries",IF(OR($D46&lt;Assumptions!$F$5,$D46&gt;Assumptions!$F$6),"Check move-in date",IF(OR(AND(ISNUMBER($E46),$E46&gt;Assumptions!$F$7),AND(ISNUMBER($L46),$L46&gt;Assumptions!$F$7),AND(ISNUMBER($N46),$N46&gt;Assumptions!$F$7),AND(ISNUMBER($O46),$O46&gt;Assumptions!$F$7),AND(ISNUMBER($Q46),$Q46&gt;Assumptions!$F$7)),"Check amount limit",IF(AND(ISNUMBER($N46),$N46&gt;0,$M46=""),"Describe manager-entered charge",IF(AND(ISNUMBER($H46),$H46&gt;IFERROR(IF(VLOOKUP($F46,Assumptions!$A$5:$C$7,2,FALSE)="ACTUAL",DAY(EOMONTH($D46,0)),VLOOKUP($F46,Assumptions!$A$5:$C$7,3,FALSE)),Assumptions!$F$8)),"Check prorated days",IF(OR($H46="",$I46="",$K46="",$P46=""),"Check calculation settings",IF($T46="Canceled","Canceled: verify amounts",IF(AND($T46="Complete",$R46&gt;0),"Complete status has balance",IF(AND(ISNUMBER($P46),ISNUMBER($Q46),$Q46&gt;$P46),"Received exceeds total",IF(AND(ISNUMBER($D46),$D46&lt;TODAY(),$R46&gt;0,$T46&lt;&gt;"Canceled"),"Past move-in with balance","")))))))))))))</f>
        <v/>
      </c>
      <c r="X46">
        <f>""</f>
        <v/>
      </c>
      <c r="Z46">
        <f>""</f>
        <v/>
      </c>
      <c r="AA46">
        <f>""</f>
        <v/>
      </c>
      <c r="AB46">
        <f>""</f>
        <v/>
      </c>
    </row>
    <row r="47">
      <c r="A47" s="14" t="n"/>
      <c r="B47" s="15" t="n"/>
      <c r="C47" s="14" t="n"/>
      <c r="D47" s="16" t="n"/>
      <c r="E47" s="17" t="n"/>
      <c r="F47" s="15" t="n"/>
      <c r="G47" s="18" t="n"/>
      <c r="H47" s="19">
        <f>IF(OR($D47="",$F47=""),"",IFERROR(IF(VLOOKUP($F47,Assumptions!$A$5:$C$7,2,FALSE)="NONE",0,IF($G47&lt;&gt;"",$G47,IF(VLOOKUP($F47,Assumptions!$A$5:$C$7,2,FALSE)="ACTUAL",DAY(EOMONTH($D47,0))-DAY($D47)+1,MAX(0,VLOOKUP($F47,Assumptions!$A$5:$C$7,3,FALSE)-MIN(DAY($D47),VLOOKUP($F47,Assumptions!$A$5:$C$7,3,FALSE))+1)))),""))</f>
        <v/>
      </c>
      <c r="I47" s="20">
        <f>IF(OR(NOT(ISNUMBER($E47)),NOT(ISNUMBER($H47)),$F47=""),"",IFERROR(IF(VLOOKUP($F47,Assumptions!$A$5:$C$7,2,FALSE)="NONE",0,ROUND($E47*$H47/IF(VLOOKUP($F47,Assumptions!$A$5:$C$7,2,FALSE)="ACTUAL",DAY(EOMONTH($D47,0)),VLOOKUP($F47,Assumptions!$A$5:$C$7,3,FALSE)),2)),""))</f>
        <v/>
      </c>
      <c r="J47" s="14" t="n"/>
      <c r="K47" s="20">
        <f>IF(OR(NOT(ISNUMBER($E47)),$J47=""),"",IF($J47="Yes",ROUND($E47,2),0))</f>
        <v/>
      </c>
      <c r="L47" s="17" t="n"/>
      <c r="M47" s="15" t="n"/>
      <c r="N47" s="17" t="n"/>
      <c r="O47" s="17" t="n"/>
      <c r="P47" s="20">
        <f>IF(OR($A47="",NOT(ISNUMBER($I47)),NOT(ISNUMBER($K47)),NOT(OR($L47="",ISNUMBER($L47))),NOT(OR($N47="",ISNUMBER($N47))),NOT(OR($O47="",ISNUMBER($O47)))),"",IFERROR(MAX(0,ROUND(SUM($I47,$K47,$L47,$N47)-IF($O47="",0,$O47),2)),""))</f>
        <v/>
      </c>
      <c r="Q47" s="17" t="n"/>
      <c r="R47" s="20">
        <f>IF($P47="","",IF(NOT(OR($Q47="",ISNUMBER($Q47))),"",IFERROR(MAX(0,ROUND($P47-IF($Q47="",0,$Q47),2)),"")))</f>
        <v/>
      </c>
      <c r="S47" s="14" t="n"/>
      <c r="T47" s="14" t="n"/>
      <c r="U47" s="21">
        <f>IF(COUNTA($A47:$G47,$J47,$L47:$O47,$Q47,$S47:$T47)=0,"",IF(OR($A47="",$B47="",$C47="",$D47="",$E47="",$F47="",$J47="",$S47="",$T47=""),"Check required inputs",IF(COUNTIF($A$5:$A$104,$A47)&gt;1,"Duplicate tenancy ID",IF(OR(NOT(ISNUMBER($D47)),NOT(ISNUMBER($E47)),AND($G47&lt;&gt;"",NOT(ISNUMBER($G47))),AND($L47&lt;&gt;"",NOT(ISNUMBER($L47))),AND($N47&lt;&gt;"",NOT(ISNUMBER($N47))),AND($O47&lt;&gt;"",NOT(ISNUMBER($O47))),AND($Q47&lt;&gt;"",NOT(ISNUMBER($Q47)))),"Check date or amount entries",IF(OR($D47&lt;Assumptions!$F$5,$D47&gt;Assumptions!$F$6),"Check move-in date",IF(OR(AND(ISNUMBER($E47),$E47&gt;Assumptions!$F$7),AND(ISNUMBER($L47),$L47&gt;Assumptions!$F$7),AND(ISNUMBER($N47),$N47&gt;Assumptions!$F$7),AND(ISNUMBER($O47),$O47&gt;Assumptions!$F$7),AND(ISNUMBER($Q47),$Q47&gt;Assumptions!$F$7)),"Check amount limit",IF(AND(ISNUMBER($N47),$N47&gt;0,$M47=""),"Describe manager-entered charge",IF(AND(ISNUMBER($H47),$H47&gt;IFERROR(IF(VLOOKUP($F47,Assumptions!$A$5:$C$7,2,FALSE)="ACTUAL",DAY(EOMONTH($D47,0)),VLOOKUP($F47,Assumptions!$A$5:$C$7,3,FALSE)),Assumptions!$F$8)),"Check prorated days",IF(OR($H47="",$I47="",$K47="",$P47=""),"Check calculation settings",IF($T47="Canceled","Canceled: verify amounts",IF(AND($T47="Complete",$R47&gt;0),"Complete status has balance",IF(AND(ISNUMBER($P47),ISNUMBER($Q47),$Q47&gt;$P47),"Received exceeds total",IF(AND(ISNUMBER($D47),$D47&lt;TODAY(),$R47&gt;0,$T47&lt;&gt;"Canceled"),"Past move-in with balance","")))))))))))))</f>
        <v/>
      </c>
      <c r="X47">
        <f>""</f>
        <v/>
      </c>
      <c r="Z47">
        <f>""</f>
        <v/>
      </c>
      <c r="AA47">
        <f>""</f>
        <v/>
      </c>
      <c r="AB47">
        <f>""</f>
        <v/>
      </c>
    </row>
    <row r="48">
      <c r="A48" s="14" t="n"/>
      <c r="B48" s="15" t="n"/>
      <c r="C48" s="14" t="n"/>
      <c r="D48" s="16" t="n"/>
      <c r="E48" s="17" t="n"/>
      <c r="F48" s="15" t="n"/>
      <c r="G48" s="18" t="n"/>
      <c r="H48" s="22">
        <f>IF(OR($D48="",$F48=""),"",IFERROR(IF(VLOOKUP($F48,Assumptions!$A$5:$C$7,2,FALSE)="NONE",0,IF($G48&lt;&gt;"",$G48,IF(VLOOKUP($F48,Assumptions!$A$5:$C$7,2,FALSE)="ACTUAL",DAY(EOMONTH($D48,0))-DAY($D48)+1,MAX(0,VLOOKUP($F48,Assumptions!$A$5:$C$7,3,FALSE)-MIN(DAY($D48),VLOOKUP($F48,Assumptions!$A$5:$C$7,3,FALSE))+1)))),""))</f>
        <v/>
      </c>
      <c r="I48" s="23">
        <f>IF(OR(NOT(ISNUMBER($E48)),NOT(ISNUMBER($H48)),$F48=""),"",IFERROR(IF(VLOOKUP($F48,Assumptions!$A$5:$C$7,2,FALSE)="NONE",0,ROUND($E48*$H48/IF(VLOOKUP($F48,Assumptions!$A$5:$C$7,2,FALSE)="ACTUAL",DAY(EOMONTH($D48,0)),VLOOKUP($F48,Assumptions!$A$5:$C$7,3,FALSE)),2)),""))</f>
        <v/>
      </c>
      <c r="J48" s="14" t="n"/>
      <c r="K48" s="23">
        <f>IF(OR(NOT(ISNUMBER($E48)),$J48=""),"",IF($J48="Yes",ROUND($E48,2),0))</f>
        <v/>
      </c>
      <c r="L48" s="17" t="n"/>
      <c r="M48" s="15" t="n"/>
      <c r="N48" s="17" t="n"/>
      <c r="O48" s="17" t="n"/>
      <c r="P48" s="23">
        <f>IF(OR($A48="",NOT(ISNUMBER($I48)),NOT(ISNUMBER($K48)),NOT(OR($L48="",ISNUMBER($L48))),NOT(OR($N48="",ISNUMBER($N48))),NOT(OR($O48="",ISNUMBER($O48)))),"",IFERROR(MAX(0,ROUND(SUM($I48,$K48,$L48,$N48)-IF($O48="",0,$O48),2)),""))</f>
        <v/>
      </c>
      <c r="Q48" s="17" t="n"/>
      <c r="R48" s="23">
        <f>IF($P48="","",IF(NOT(OR($Q48="",ISNUMBER($Q48))),"",IFERROR(MAX(0,ROUND($P48-IF($Q48="",0,$Q48),2)),"")))</f>
        <v/>
      </c>
      <c r="S48" s="14" t="n"/>
      <c r="T48" s="14" t="n"/>
      <c r="U48" s="24">
        <f>IF(COUNTA($A48:$G48,$J48,$L48:$O48,$Q48,$S48:$T48)=0,"",IF(OR($A48="",$B48="",$C48="",$D48="",$E48="",$F48="",$J48="",$S48="",$T48=""),"Check required inputs",IF(COUNTIF($A$5:$A$104,$A48)&gt;1,"Duplicate tenancy ID",IF(OR(NOT(ISNUMBER($D48)),NOT(ISNUMBER($E48)),AND($G48&lt;&gt;"",NOT(ISNUMBER($G48))),AND($L48&lt;&gt;"",NOT(ISNUMBER($L48))),AND($N48&lt;&gt;"",NOT(ISNUMBER($N48))),AND($O48&lt;&gt;"",NOT(ISNUMBER($O48))),AND($Q48&lt;&gt;"",NOT(ISNUMBER($Q48)))),"Check date or amount entries",IF(OR($D48&lt;Assumptions!$F$5,$D48&gt;Assumptions!$F$6),"Check move-in date",IF(OR(AND(ISNUMBER($E48),$E48&gt;Assumptions!$F$7),AND(ISNUMBER($L48),$L48&gt;Assumptions!$F$7),AND(ISNUMBER($N48),$N48&gt;Assumptions!$F$7),AND(ISNUMBER($O48),$O48&gt;Assumptions!$F$7),AND(ISNUMBER($Q48),$Q48&gt;Assumptions!$F$7)),"Check amount limit",IF(AND(ISNUMBER($N48),$N48&gt;0,$M48=""),"Describe manager-entered charge",IF(AND(ISNUMBER($H48),$H48&gt;IFERROR(IF(VLOOKUP($F48,Assumptions!$A$5:$C$7,2,FALSE)="ACTUAL",DAY(EOMONTH($D48,0)),VLOOKUP($F48,Assumptions!$A$5:$C$7,3,FALSE)),Assumptions!$F$8)),"Check prorated days",IF(OR($H48="",$I48="",$K48="",$P48=""),"Check calculation settings",IF($T48="Canceled","Canceled: verify amounts",IF(AND($T48="Complete",$R48&gt;0),"Complete status has balance",IF(AND(ISNUMBER($P48),ISNUMBER($Q48),$Q48&gt;$P48),"Received exceeds total",IF(AND(ISNUMBER($D48),$D48&lt;TODAY(),$R48&gt;0,$T48&lt;&gt;"Canceled"),"Past move-in with balance","")))))))))))))</f>
        <v/>
      </c>
      <c r="X48">
        <f>""</f>
        <v/>
      </c>
      <c r="Z48">
        <f>""</f>
        <v/>
      </c>
      <c r="AA48">
        <f>""</f>
        <v/>
      </c>
      <c r="AB48">
        <f>""</f>
        <v/>
      </c>
    </row>
    <row r="49">
      <c r="A49" s="14" t="n"/>
      <c r="B49" s="15" t="n"/>
      <c r="C49" s="14" t="n"/>
      <c r="D49" s="16" t="n"/>
      <c r="E49" s="17" t="n"/>
      <c r="F49" s="15" t="n"/>
      <c r="G49" s="18" t="n"/>
      <c r="H49" s="19">
        <f>IF(OR($D49="",$F49=""),"",IFERROR(IF(VLOOKUP($F49,Assumptions!$A$5:$C$7,2,FALSE)="NONE",0,IF($G49&lt;&gt;"",$G49,IF(VLOOKUP($F49,Assumptions!$A$5:$C$7,2,FALSE)="ACTUAL",DAY(EOMONTH($D49,0))-DAY($D49)+1,MAX(0,VLOOKUP($F49,Assumptions!$A$5:$C$7,3,FALSE)-MIN(DAY($D49),VLOOKUP($F49,Assumptions!$A$5:$C$7,3,FALSE))+1)))),""))</f>
        <v/>
      </c>
      <c r="I49" s="20">
        <f>IF(OR(NOT(ISNUMBER($E49)),NOT(ISNUMBER($H49)),$F49=""),"",IFERROR(IF(VLOOKUP($F49,Assumptions!$A$5:$C$7,2,FALSE)="NONE",0,ROUND($E49*$H49/IF(VLOOKUP($F49,Assumptions!$A$5:$C$7,2,FALSE)="ACTUAL",DAY(EOMONTH($D49,0)),VLOOKUP($F49,Assumptions!$A$5:$C$7,3,FALSE)),2)),""))</f>
        <v/>
      </c>
      <c r="J49" s="14" t="n"/>
      <c r="K49" s="20">
        <f>IF(OR(NOT(ISNUMBER($E49)),$J49=""),"",IF($J49="Yes",ROUND($E49,2),0))</f>
        <v/>
      </c>
      <c r="L49" s="17" t="n"/>
      <c r="M49" s="15" t="n"/>
      <c r="N49" s="17" t="n"/>
      <c r="O49" s="17" t="n"/>
      <c r="P49" s="20">
        <f>IF(OR($A49="",NOT(ISNUMBER($I49)),NOT(ISNUMBER($K49)),NOT(OR($L49="",ISNUMBER($L49))),NOT(OR($N49="",ISNUMBER($N49))),NOT(OR($O49="",ISNUMBER($O49)))),"",IFERROR(MAX(0,ROUND(SUM($I49,$K49,$L49,$N49)-IF($O49="",0,$O49),2)),""))</f>
        <v/>
      </c>
      <c r="Q49" s="17" t="n"/>
      <c r="R49" s="20">
        <f>IF($P49="","",IF(NOT(OR($Q49="",ISNUMBER($Q49))),"",IFERROR(MAX(0,ROUND($P49-IF($Q49="",0,$Q49),2)),"")))</f>
        <v/>
      </c>
      <c r="S49" s="14" t="n"/>
      <c r="T49" s="14" t="n"/>
      <c r="U49" s="21">
        <f>IF(COUNTA($A49:$G49,$J49,$L49:$O49,$Q49,$S49:$T49)=0,"",IF(OR($A49="",$B49="",$C49="",$D49="",$E49="",$F49="",$J49="",$S49="",$T49=""),"Check required inputs",IF(COUNTIF($A$5:$A$104,$A49)&gt;1,"Duplicate tenancy ID",IF(OR(NOT(ISNUMBER($D49)),NOT(ISNUMBER($E49)),AND($G49&lt;&gt;"",NOT(ISNUMBER($G49))),AND($L49&lt;&gt;"",NOT(ISNUMBER($L49))),AND($N49&lt;&gt;"",NOT(ISNUMBER($N49))),AND($O49&lt;&gt;"",NOT(ISNUMBER($O49))),AND($Q49&lt;&gt;"",NOT(ISNUMBER($Q49)))),"Check date or amount entries",IF(OR($D49&lt;Assumptions!$F$5,$D49&gt;Assumptions!$F$6),"Check move-in date",IF(OR(AND(ISNUMBER($E49),$E49&gt;Assumptions!$F$7),AND(ISNUMBER($L49),$L49&gt;Assumptions!$F$7),AND(ISNUMBER($N49),$N49&gt;Assumptions!$F$7),AND(ISNUMBER($O49),$O49&gt;Assumptions!$F$7),AND(ISNUMBER($Q49),$Q49&gt;Assumptions!$F$7)),"Check amount limit",IF(AND(ISNUMBER($N49),$N49&gt;0,$M49=""),"Describe manager-entered charge",IF(AND(ISNUMBER($H49),$H49&gt;IFERROR(IF(VLOOKUP($F49,Assumptions!$A$5:$C$7,2,FALSE)="ACTUAL",DAY(EOMONTH($D49,0)),VLOOKUP($F49,Assumptions!$A$5:$C$7,3,FALSE)),Assumptions!$F$8)),"Check prorated days",IF(OR($H49="",$I49="",$K49="",$P49=""),"Check calculation settings",IF($T49="Canceled","Canceled: verify amounts",IF(AND($T49="Complete",$R49&gt;0),"Complete status has balance",IF(AND(ISNUMBER($P49),ISNUMBER($Q49),$Q49&gt;$P49),"Received exceeds total",IF(AND(ISNUMBER($D49),$D49&lt;TODAY(),$R49&gt;0,$T49&lt;&gt;"Canceled"),"Past move-in with balance","")))))))))))))</f>
        <v/>
      </c>
      <c r="X49">
        <f>""</f>
        <v/>
      </c>
      <c r="Z49">
        <f>""</f>
        <v/>
      </c>
      <c r="AA49">
        <f>""</f>
        <v/>
      </c>
      <c r="AB49">
        <f>""</f>
        <v/>
      </c>
    </row>
    <row r="50">
      <c r="A50" s="14" t="n"/>
      <c r="B50" s="15" t="n"/>
      <c r="C50" s="14" t="n"/>
      <c r="D50" s="16" t="n"/>
      <c r="E50" s="17" t="n"/>
      <c r="F50" s="15" t="n"/>
      <c r="G50" s="18" t="n"/>
      <c r="H50" s="22">
        <f>IF(OR($D50="",$F50=""),"",IFERROR(IF(VLOOKUP($F50,Assumptions!$A$5:$C$7,2,FALSE)="NONE",0,IF($G50&lt;&gt;"",$G50,IF(VLOOKUP($F50,Assumptions!$A$5:$C$7,2,FALSE)="ACTUAL",DAY(EOMONTH($D50,0))-DAY($D50)+1,MAX(0,VLOOKUP($F50,Assumptions!$A$5:$C$7,3,FALSE)-MIN(DAY($D50),VLOOKUP($F50,Assumptions!$A$5:$C$7,3,FALSE))+1)))),""))</f>
        <v/>
      </c>
      <c r="I50" s="23">
        <f>IF(OR(NOT(ISNUMBER($E50)),NOT(ISNUMBER($H50)),$F50=""),"",IFERROR(IF(VLOOKUP($F50,Assumptions!$A$5:$C$7,2,FALSE)="NONE",0,ROUND($E50*$H50/IF(VLOOKUP($F50,Assumptions!$A$5:$C$7,2,FALSE)="ACTUAL",DAY(EOMONTH($D50,0)),VLOOKUP($F50,Assumptions!$A$5:$C$7,3,FALSE)),2)),""))</f>
        <v/>
      </c>
      <c r="J50" s="14" t="n"/>
      <c r="K50" s="23">
        <f>IF(OR(NOT(ISNUMBER($E50)),$J50=""),"",IF($J50="Yes",ROUND($E50,2),0))</f>
        <v/>
      </c>
      <c r="L50" s="17" t="n"/>
      <c r="M50" s="15" t="n"/>
      <c r="N50" s="17" t="n"/>
      <c r="O50" s="17" t="n"/>
      <c r="P50" s="23">
        <f>IF(OR($A50="",NOT(ISNUMBER($I50)),NOT(ISNUMBER($K50)),NOT(OR($L50="",ISNUMBER($L50))),NOT(OR($N50="",ISNUMBER($N50))),NOT(OR($O50="",ISNUMBER($O50)))),"",IFERROR(MAX(0,ROUND(SUM($I50,$K50,$L50,$N50)-IF($O50="",0,$O50),2)),""))</f>
        <v/>
      </c>
      <c r="Q50" s="17" t="n"/>
      <c r="R50" s="23">
        <f>IF($P50="","",IF(NOT(OR($Q50="",ISNUMBER($Q50))),"",IFERROR(MAX(0,ROUND($P50-IF($Q50="",0,$Q50),2)),"")))</f>
        <v/>
      </c>
      <c r="S50" s="14" t="n"/>
      <c r="T50" s="14" t="n"/>
      <c r="U50" s="24">
        <f>IF(COUNTA($A50:$G50,$J50,$L50:$O50,$Q50,$S50:$T50)=0,"",IF(OR($A50="",$B50="",$C50="",$D50="",$E50="",$F50="",$J50="",$S50="",$T50=""),"Check required inputs",IF(COUNTIF($A$5:$A$104,$A50)&gt;1,"Duplicate tenancy ID",IF(OR(NOT(ISNUMBER($D50)),NOT(ISNUMBER($E50)),AND($G50&lt;&gt;"",NOT(ISNUMBER($G50))),AND($L50&lt;&gt;"",NOT(ISNUMBER($L50))),AND($N50&lt;&gt;"",NOT(ISNUMBER($N50))),AND($O50&lt;&gt;"",NOT(ISNUMBER($O50))),AND($Q50&lt;&gt;"",NOT(ISNUMBER($Q50)))),"Check date or amount entries",IF(OR($D50&lt;Assumptions!$F$5,$D50&gt;Assumptions!$F$6),"Check move-in date",IF(OR(AND(ISNUMBER($E50),$E50&gt;Assumptions!$F$7),AND(ISNUMBER($L50),$L50&gt;Assumptions!$F$7),AND(ISNUMBER($N50),$N50&gt;Assumptions!$F$7),AND(ISNUMBER($O50),$O50&gt;Assumptions!$F$7),AND(ISNUMBER($Q50),$Q50&gt;Assumptions!$F$7)),"Check amount limit",IF(AND(ISNUMBER($N50),$N50&gt;0,$M50=""),"Describe manager-entered charge",IF(AND(ISNUMBER($H50),$H50&gt;IFERROR(IF(VLOOKUP($F50,Assumptions!$A$5:$C$7,2,FALSE)="ACTUAL",DAY(EOMONTH($D50,0)),VLOOKUP($F50,Assumptions!$A$5:$C$7,3,FALSE)),Assumptions!$F$8)),"Check prorated days",IF(OR($H50="",$I50="",$K50="",$P50=""),"Check calculation settings",IF($T50="Canceled","Canceled: verify amounts",IF(AND($T50="Complete",$R50&gt;0),"Complete status has balance",IF(AND(ISNUMBER($P50),ISNUMBER($Q50),$Q50&gt;$P50),"Received exceeds total",IF(AND(ISNUMBER($D50),$D50&lt;TODAY(),$R50&gt;0,$T50&lt;&gt;"Canceled"),"Past move-in with balance","")))))))))))))</f>
        <v/>
      </c>
      <c r="X50">
        <f>""</f>
        <v/>
      </c>
      <c r="Z50">
        <f>""</f>
        <v/>
      </c>
      <c r="AA50">
        <f>""</f>
        <v/>
      </c>
      <c r="AB50">
        <f>""</f>
        <v/>
      </c>
    </row>
    <row r="51">
      <c r="A51" s="14" t="n"/>
      <c r="B51" s="15" t="n"/>
      <c r="C51" s="14" t="n"/>
      <c r="D51" s="16" t="n"/>
      <c r="E51" s="17" t="n"/>
      <c r="F51" s="15" t="n"/>
      <c r="G51" s="18" t="n"/>
      <c r="H51" s="19">
        <f>IF(OR($D51="",$F51=""),"",IFERROR(IF(VLOOKUP($F51,Assumptions!$A$5:$C$7,2,FALSE)="NONE",0,IF($G51&lt;&gt;"",$G51,IF(VLOOKUP($F51,Assumptions!$A$5:$C$7,2,FALSE)="ACTUAL",DAY(EOMONTH($D51,0))-DAY($D51)+1,MAX(0,VLOOKUP($F51,Assumptions!$A$5:$C$7,3,FALSE)-MIN(DAY($D51),VLOOKUP($F51,Assumptions!$A$5:$C$7,3,FALSE))+1)))),""))</f>
        <v/>
      </c>
      <c r="I51" s="20">
        <f>IF(OR(NOT(ISNUMBER($E51)),NOT(ISNUMBER($H51)),$F51=""),"",IFERROR(IF(VLOOKUP($F51,Assumptions!$A$5:$C$7,2,FALSE)="NONE",0,ROUND($E51*$H51/IF(VLOOKUP($F51,Assumptions!$A$5:$C$7,2,FALSE)="ACTUAL",DAY(EOMONTH($D51,0)),VLOOKUP($F51,Assumptions!$A$5:$C$7,3,FALSE)),2)),""))</f>
        <v/>
      </c>
      <c r="J51" s="14" t="n"/>
      <c r="K51" s="20">
        <f>IF(OR(NOT(ISNUMBER($E51)),$J51=""),"",IF($J51="Yes",ROUND($E51,2),0))</f>
        <v/>
      </c>
      <c r="L51" s="17" t="n"/>
      <c r="M51" s="15" t="n"/>
      <c r="N51" s="17" t="n"/>
      <c r="O51" s="17" t="n"/>
      <c r="P51" s="20">
        <f>IF(OR($A51="",NOT(ISNUMBER($I51)),NOT(ISNUMBER($K51)),NOT(OR($L51="",ISNUMBER($L51))),NOT(OR($N51="",ISNUMBER($N51))),NOT(OR($O51="",ISNUMBER($O51)))),"",IFERROR(MAX(0,ROUND(SUM($I51,$K51,$L51,$N51)-IF($O51="",0,$O51),2)),""))</f>
        <v/>
      </c>
      <c r="Q51" s="17" t="n"/>
      <c r="R51" s="20">
        <f>IF($P51="","",IF(NOT(OR($Q51="",ISNUMBER($Q51))),"",IFERROR(MAX(0,ROUND($P51-IF($Q51="",0,$Q51),2)),"")))</f>
        <v/>
      </c>
      <c r="S51" s="14" t="n"/>
      <c r="T51" s="14" t="n"/>
      <c r="U51" s="21">
        <f>IF(COUNTA($A51:$G51,$J51,$L51:$O51,$Q51,$S51:$T51)=0,"",IF(OR($A51="",$B51="",$C51="",$D51="",$E51="",$F51="",$J51="",$S51="",$T51=""),"Check required inputs",IF(COUNTIF($A$5:$A$104,$A51)&gt;1,"Duplicate tenancy ID",IF(OR(NOT(ISNUMBER($D51)),NOT(ISNUMBER($E51)),AND($G51&lt;&gt;"",NOT(ISNUMBER($G51))),AND($L51&lt;&gt;"",NOT(ISNUMBER($L51))),AND($N51&lt;&gt;"",NOT(ISNUMBER($N51))),AND($O51&lt;&gt;"",NOT(ISNUMBER($O51))),AND($Q51&lt;&gt;"",NOT(ISNUMBER($Q51)))),"Check date or amount entries",IF(OR($D51&lt;Assumptions!$F$5,$D51&gt;Assumptions!$F$6),"Check move-in date",IF(OR(AND(ISNUMBER($E51),$E51&gt;Assumptions!$F$7),AND(ISNUMBER($L51),$L51&gt;Assumptions!$F$7),AND(ISNUMBER($N51),$N51&gt;Assumptions!$F$7),AND(ISNUMBER($O51),$O51&gt;Assumptions!$F$7),AND(ISNUMBER($Q51),$Q51&gt;Assumptions!$F$7)),"Check amount limit",IF(AND(ISNUMBER($N51),$N51&gt;0,$M51=""),"Describe manager-entered charge",IF(AND(ISNUMBER($H51),$H51&gt;IFERROR(IF(VLOOKUP($F51,Assumptions!$A$5:$C$7,2,FALSE)="ACTUAL",DAY(EOMONTH($D51,0)),VLOOKUP($F51,Assumptions!$A$5:$C$7,3,FALSE)),Assumptions!$F$8)),"Check prorated days",IF(OR($H51="",$I51="",$K51="",$P51=""),"Check calculation settings",IF($T51="Canceled","Canceled: verify amounts",IF(AND($T51="Complete",$R51&gt;0),"Complete status has balance",IF(AND(ISNUMBER($P51),ISNUMBER($Q51),$Q51&gt;$P51),"Received exceeds total",IF(AND(ISNUMBER($D51),$D51&lt;TODAY(),$R51&gt;0,$T51&lt;&gt;"Canceled"),"Past move-in with balance","")))))))))))))</f>
        <v/>
      </c>
      <c r="X51">
        <f>""</f>
        <v/>
      </c>
      <c r="Z51">
        <f>""</f>
        <v/>
      </c>
      <c r="AA51">
        <f>""</f>
        <v/>
      </c>
      <c r="AB51">
        <f>""</f>
        <v/>
      </c>
    </row>
    <row r="52">
      <c r="A52" s="14" t="n"/>
      <c r="B52" s="15" t="n"/>
      <c r="C52" s="14" t="n"/>
      <c r="D52" s="16" t="n"/>
      <c r="E52" s="17" t="n"/>
      <c r="F52" s="15" t="n"/>
      <c r="G52" s="18" t="n"/>
      <c r="H52" s="22">
        <f>IF(OR($D52="",$F52=""),"",IFERROR(IF(VLOOKUP($F52,Assumptions!$A$5:$C$7,2,FALSE)="NONE",0,IF($G52&lt;&gt;"",$G52,IF(VLOOKUP($F52,Assumptions!$A$5:$C$7,2,FALSE)="ACTUAL",DAY(EOMONTH($D52,0))-DAY($D52)+1,MAX(0,VLOOKUP($F52,Assumptions!$A$5:$C$7,3,FALSE)-MIN(DAY($D52),VLOOKUP($F52,Assumptions!$A$5:$C$7,3,FALSE))+1)))),""))</f>
        <v/>
      </c>
      <c r="I52" s="23">
        <f>IF(OR(NOT(ISNUMBER($E52)),NOT(ISNUMBER($H52)),$F52=""),"",IFERROR(IF(VLOOKUP($F52,Assumptions!$A$5:$C$7,2,FALSE)="NONE",0,ROUND($E52*$H52/IF(VLOOKUP($F52,Assumptions!$A$5:$C$7,2,FALSE)="ACTUAL",DAY(EOMONTH($D52,0)),VLOOKUP($F52,Assumptions!$A$5:$C$7,3,FALSE)),2)),""))</f>
        <v/>
      </c>
      <c r="J52" s="14" t="n"/>
      <c r="K52" s="23">
        <f>IF(OR(NOT(ISNUMBER($E52)),$J52=""),"",IF($J52="Yes",ROUND($E52,2),0))</f>
        <v/>
      </c>
      <c r="L52" s="17" t="n"/>
      <c r="M52" s="15" t="n"/>
      <c r="N52" s="17" t="n"/>
      <c r="O52" s="17" t="n"/>
      <c r="P52" s="23">
        <f>IF(OR($A52="",NOT(ISNUMBER($I52)),NOT(ISNUMBER($K52)),NOT(OR($L52="",ISNUMBER($L52))),NOT(OR($N52="",ISNUMBER($N52))),NOT(OR($O52="",ISNUMBER($O52)))),"",IFERROR(MAX(0,ROUND(SUM($I52,$K52,$L52,$N52)-IF($O52="",0,$O52),2)),""))</f>
        <v/>
      </c>
      <c r="Q52" s="17" t="n"/>
      <c r="R52" s="23">
        <f>IF($P52="","",IF(NOT(OR($Q52="",ISNUMBER($Q52))),"",IFERROR(MAX(0,ROUND($P52-IF($Q52="",0,$Q52),2)),"")))</f>
        <v/>
      </c>
      <c r="S52" s="14" t="n"/>
      <c r="T52" s="14" t="n"/>
      <c r="U52" s="24">
        <f>IF(COUNTA($A52:$G52,$J52,$L52:$O52,$Q52,$S52:$T52)=0,"",IF(OR($A52="",$B52="",$C52="",$D52="",$E52="",$F52="",$J52="",$S52="",$T52=""),"Check required inputs",IF(COUNTIF($A$5:$A$104,$A52)&gt;1,"Duplicate tenancy ID",IF(OR(NOT(ISNUMBER($D52)),NOT(ISNUMBER($E52)),AND($G52&lt;&gt;"",NOT(ISNUMBER($G52))),AND($L52&lt;&gt;"",NOT(ISNUMBER($L52))),AND($N52&lt;&gt;"",NOT(ISNUMBER($N52))),AND($O52&lt;&gt;"",NOT(ISNUMBER($O52))),AND($Q52&lt;&gt;"",NOT(ISNUMBER($Q52)))),"Check date or amount entries",IF(OR($D52&lt;Assumptions!$F$5,$D52&gt;Assumptions!$F$6),"Check move-in date",IF(OR(AND(ISNUMBER($E52),$E52&gt;Assumptions!$F$7),AND(ISNUMBER($L52),$L52&gt;Assumptions!$F$7),AND(ISNUMBER($N52),$N52&gt;Assumptions!$F$7),AND(ISNUMBER($O52),$O52&gt;Assumptions!$F$7),AND(ISNUMBER($Q52),$Q52&gt;Assumptions!$F$7)),"Check amount limit",IF(AND(ISNUMBER($N52),$N52&gt;0,$M52=""),"Describe manager-entered charge",IF(AND(ISNUMBER($H52),$H52&gt;IFERROR(IF(VLOOKUP($F52,Assumptions!$A$5:$C$7,2,FALSE)="ACTUAL",DAY(EOMONTH($D52,0)),VLOOKUP($F52,Assumptions!$A$5:$C$7,3,FALSE)),Assumptions!$F$8)),"Check prorated days",IF(OR($H52="",$I52="",$K52="",$P52=""),"Check calculation settings",IF($T52="Canceled","Canceled: verify amounts",IF(AND($T52="Complete",$R52&gt;0),"Complete status has balance",IF(AND(ISNUMBER($P52),ISNUMBER($Q52),$Q52&gt;$P52),"Received exceeds total",IF(AND(ISNUMBER($D52),$D52&lt;TODAY(),$R52&gt;0,$T52&lt;&gt;"Canceled"),"Past move-in with balance","")))))))))))))</f>
        <v/>
      </c>
      <c r="X52">
        <f>""</f>
        <v/>
      </c>
      <c r="Z52">
        <f>""</f>
        <v/>
      </c>
      <c r="AA52">
        <f>""</f>
        <v/>
      </c>
      <c r="AB52">
        <f>""</f>
        <v/>
      </c>
    </row>
    <row r="53">
      <c r="A53" s="14" t="n"/>
      <c r="B53" s="15" t="n"/>
      <c r="C53" s="14" t="n"/>
      <c r="D53" s="16" t="n"/>
      <c r="E53" s="17" t="n"/>
      <c r="F53" s="15" t="n"/>
      <c r="G53" s="18" t="n"/>
      <c r="H53" s="19">
        <f>IF(OR($D53="",$F53=""),"",IFERROR(IF(VLOOKUP($F53,Assumptions!$A$5:$C$7,2,FALSE)="NONE",0,IF($G53&lt;&gt;"",$G53,IF(VLOOKUP($F53,Assumptions!$A$5:$C$7,2,FALSE)="ACTUAL",DAY(EOMONTH($D53,0))-DAY($D53)+1,MAX(0,VLOOKUP($F53,Assumptions!$A$5:$C$7,3,FALSE)-MIN(DAY($D53),VLOOKUP($F53,Assumptions!$A$5:$C$7,3,FALSE))+1)))),""))</f>
        <v/>
      </c>
      <c r="I53" s="20">
        <f>IF(OR(NOT(ISNUMBER($E53)),NOT(ISNUMBER($H53)),$F53=""),"",IFERROR(IF(VLOOKUP($F53,Assumptions!$A$5:$C$7,2,FALSE)="NONE",0,ROUND($E53*$H53/IF(VLOOKUP($F53,Assumptions!$A$5:$C$7,2,FALSE)="ACTUAL",DAY(EOMONTH($D53,0)),VLOOKUP($F53,Assumptions!$A$5:$C$7,3,FALSE)),2)),""))</f>
        <v/>
      </c>
      <c r="J53" s="14" t="n"/>
      <c r="K53" s="20">
        <f>IF(OR(NOT(ISNUMBER($E53)),$J53=""),"",IF($J53="Yes",ROUND($E53,2),0))</f>
        <v/>
      </c>
      <c r="L53" s="17" t="n"/>
      <c r="M53" s="15" t="n"/>
      <c r="N53" s="17" t="n"/>
      <c r="O53" s="17" t="n"/>
      <c r="P53" s="20">
        <f>IF(OR($A53="",NOT(ISNUMBER($I53)),NOT(ISNUMBER($K53)),NOT(OR($L53="",ISNUMBER($L53))),NOT(OR($N53="",ISNUMBER($N53))),NOT(OR($O53="",ISNUMBER($O53)))),"",IFERROR(MAX(0,ROUND(SUM($I53,$K53,$L53,$N53)-IF($O53="",0,$O53),2)),""))</f>
        <v/>
      </c>
      <c r="Q53" s="17" t="n"/>
      <c r="R53" s="20">
        <f>IF($P53="","",IF(NOT(OR($Q53="",ISNUMBER($Q53))),"",IFERROR(MAX(0,ROUND($P53-IF($Q53="",0,$Q53),2)),"")))</f>
        <v/>
      </c>
      <c r="S53" s="14" t="n"/>
      <c r="T53" s="14" t="n"/>
      <c r="U53" s="21">
        <f>IF(COUNTA($A53:$G53,$J53,$L53:$O53,$Q53,$S53:$T53)=0,"",IF(OR($A53="",$B53="",$C53="",$D53="",$E53="",$F53="",$J53="",$S53="",$T53=""),"Check required inputs",IF(COUNTIF($A$5:$A$104,$A53)&gt;1,"Duplicate tenancy ID",IF(OR(NOT(ISNUMBER($D53)),NOT(ISNUMBER($E53)),AND($G53&lt;&gt;"",NOT(ISNUMBER($G53))),AND($L53&lt;&gt;"",NOT(ISNUMBER($L53))),AND($N53&lt;&gt;"",NOT(ISNUMBER($N53))),AND($O53&lt;&gt;"",NOT(ISNUMBER($O53))),AND($Q53&lt;&gt;"",NOT(ISNUMBER($Q53)))),"Check date or amount entries",IF(OR($D53&lt;Assumptions!$F$5,$D53&gt;Assumptions!$F$6),"Check move-in date",IF(OR(AND(ISNUMBER($E53),$E53&gt;Assumptions!$F$7),AND(ISNUMBER($L53),$L53&gt;Assumptions!$F$7),AND(ISNUMBER($N53),$N53&gt;Assumptions!$F$7),AND(ISNUMBER($O53),$O53&gt;Assumptions!$F$7),AND(ISNUMBER($Q53),$Q53&gt;Assumptions!$F$7)),"Check amount limit",IF(AND(ISNUMBER($N53),$N53&gt;0,$M53=""),"Describe manager-entered charge",IF(AND(ISNUMBER($H53),$H53&gt;IFERROR(IF(VLOOKUP($F53,Assumptions!$A$5:$C$7,2,FALSE)="ACTUAL",DAY(EOMONTH($D53,0)),VLOOKUP($F53,Assumptions!$A$5:$C$7,3,FALSE)),Assumptions!$F$8)),"Check prorated days",IF(OR($H53="",$I53="",$K53="",$P53=""),"Check calculation settings",IF($T53="Canceled","Canceled: verify amounts",IF(AND($T53="Complete",$R53&gt;0),"Complete status has balance",IF(AND(ISNUMBER($P53),ISNUMBER($Q53),$Q53&gt;$P53),"Received exceeds total",IF(AND(ISNUMBER($D53),$D53&lt;TODAY(),$R53&gt;0,$T53&lt;&gt;"Canceled"),"Past move-in with balance","")))))))))))))</f>
        <v/>
      </c>
      <c r="X53">
        <f>""</f>
        <v/>
      </c>
      <c r="Z53">
        <f>""</f>
        <v/>
      </c>
      <c r="AA53">
        <f>""</f>
        <v/>
      </c>
      <c r="AB53">
        <f>""</f>
        <v/>
      </c>
    </row>
    <row r="54">
      <c r="A54" s="14" t="n"/>
      <c r="B54" s="15" t="n"/>
      <c r="C54" s="14" t="n"/>
      <c r="D54" s="16" t="n"/>
      <c r="E54" s="17" t="n"/>
      <c r="F54" s="15" t="n"/>
      <c r="G54" s="18" t="n"/>
      <c r="H54" s="22">
        <f>IF(OR($D54="",$F54=""),"",IFERROR(IF(VLOOKUP($F54,Assumptions!$A$5:$C$7,2,FALSE)="NONE",0,IF($G54&lt;&gt;"",$G54,IF(VLOOKUP($F54,Assumptions!$A$5:$C$7,2,FALSE)="ACTUAL",DAY(EOMONTH($D54,0))-DAY($D54)+1,MAX(0,VLOOKUP($F54,Assumptions!$A$5:$C$7,3,FALSE)-MIN(DAY($D54),VLOOKUP($F54,Assumptions!$A$5:$C$7,3,FALSE))+1)))),""))</f>
        <v/>
      </c>
      <c r="I54" s="23">
        <f>IF(OR(NOT(ISNUMBER($E54)),NOT(ISNUMBER($H54)),$F54=""),"",IFERROR(IF(VLOOKUP($F54,Assumptions!$A$5:$C$7,2,FALSE)="NONE",0,ROUND($E54*$H54/IF(VLOOKUP($F54,Assumptions!$A$5:$C$7,2,FALSE)="ACTUAL",DAY(EOMONTH($D54,0)),VLOOKUP($F54,Assumptions!$A$5:$C$7,3,FALSE)),2)),""))</f>
        <v/>
      </c>
      <c r="J54" s="14" t="n"/>
      <c r="K54" s="23">
        <f>IF(OR(NOT(ISNUMBER($E54)),$J54=""),"",IF($J54="Yes",ROUND($E54,2),0))</f>
        <v/>
      </c>
      <c r="L54" s="17" t="n"/>
      <c r="M54" s="15" t="n"/>
      <c r="N54" s="17" t="n"/>
      <c r="O54" s="17" t="n"/>
      <c r="P54" s="23">
        <f>IF(OR($A54="",NOT(ISNUMBER($I54)),NOT(ISNUMBER($K54)),NOT(OR($L54="",ISNUMBER($L54))),NOT(OR($N54="",ISNUMBER($N54))),NOT(OR($O54="",ISNUMBER($O54)))),"",IFERROR(MAX(0,ROUND(SUM($I54,$K54,$L54,$N54)-IF($O54="",0,$O54),2)),""))</f>
        <v/>
      </c>
      <c r="Q54" s="17" t="n"/>
      <c r="R54" s="23">
        <f>IF($P54="","",IF(NOT(OR($Q54="",ISNUMBER($Q54))),"",IFERROR(MAX(0,ROUND($P54-IF($Q54="",0,$Q54),2)),"")))</f>
        <v/>
      </c>
      <c r="S54" s="14" t="n"/>
      <c r="T54" s="14" t="n"/>
      <c r="U54" s="24">
        <f>IF(COUNTA($A54:$G54,$J54,$L54:$O54,$Q54,$S54:$T54)=0,"",IF(OR($A54="",$B54="",$C54="",$D54="",$E54="",$F54="",$J54="",$S54="",$T54=""),"Check required inputs",IF(COUNTIF($A$5:$A$104,$A54)&gt;1,"Duplicate tenancy ID",IF(OR(NOT(ISNUMBER($D54)),NOT(ISNUMBER($E54)),AND($G54&lt;&gt;"",NOT(ISNUMBER($G54))),AND($L54&lt;&gt;"",NOT(ISNUMBER($L54))),AND($N54&lt;&gt;"",NOT(ISNUMBER($N54))),AND($O54&lt;&gt;"",NOT(ISNUMBER($O54))),AND($Q54&lt;&gt;"",NOT(ISNUMBER($Q54)))),"Check date or amount entries",IF(OR($D54&lt;Assumptions!$F$5,$D54&gt;Assumptions!$F$6),"Check move-in date",IF(OR(AND(ISNUMBER($E54),$E54&gt;Assumptions!$F$7),AND(ISNUMBER($L54),$L54&gt;Assumptions!$F$7),AND(ISNUMBER($N54),$N54&gt;Assumptions!$F$7),AND(ISNUMBER($O54),$O54&gt;Assumptions!$F$7),AND(ISNUMBER($Q54),$Q54&gt;Assumptions!$F$7)),"Check amount limit",IF(AND(ISNUMBER($N54),$N54&gt;0,$M54=""),"Describe manager-entered charge",IF(AND(ISNUMBER($H54),$H54&gt;IFERROR(IF(VLOOKUP($F54,Assumptions!$A$5:$C$7,2,FALSE)="ACTUAL",DAY(EOMONTH($D54,0)),VLOOKUP($F54,Assumptions!$A$5:$C$7,3,FALSE)),Assumptions!$F$8)),"Check prorated days",IF(OR($H54="",$I54="",$K54="",$P54=""),"Check calculation settings",IF($T54="Canceled","Canceled: verify amounts",IF(AND($T54="Complete",$R54&gt;0),"Complete status has balance",IF(AND(ISNUMBER($P54),ISNUMBER($Q54),$Q54&gt;$P54),"Received exceeds total",IF(AND(ISNUMBER($D54),$D54&lt;TODAY(),$R54&gt;0,$T54&lt;&gt;"Canceled"),"Past move-in with balance","")))))))))))))</f>
        <v/>
      </c>
      <c r="X54">
        <f>""</f>
        <v/>
      </c>
      <c r="Z54">
        <f>""</f>
        <v/>
      </c>
      <c r="AA54">
        <f>""</f>
        <v/>
      </c>
      <c r="AB54">
        <f>""</f>
        <v/>
      </c>
    </row>
    <row r="55">
      <c r="A55" s="14" t="n"/>
      <c r="B55" s="15" t="n"/>
      <c r="C55" s="14" t="n"/>
      <c r="D55" s="16" t="n"/>
      <c r="E55" s="17" t="n"/>
      <c r="F55" s="15" t="n"/>
      <c r="G55" s="18" t="n"/>
      <c r="H55" s="19">
        <f>IF(OR($D55="",$F55=""),"",IFERROR(IF(VLOOKUP($F55,Assumptions!$A$5:$C$7,2,FALSE)="NONE",0,IF($G55&lt;&gt;"",$G55,IF(VLOOKUP($F55,Assumptions!$A$5:$C$7,2,FALSE)="ACTUAL",DAY(EOMONTH($D55,0))-DAY($D55)+1,MAX(0,VLOOKUP($F55,Assumptions!$A$5:$C$7,3,FALSE)-MIN(DAY($D55),VLOOKUP($F55,Assumptions!$A$5:$C$7,3,FALSE))+1)))),""))</f>
        <v/>
      </c>
      <c r="I55" s="20">
        <f>IF(OR(NOT(ISNUMBER($E55)),NOT(ISNUMBER($H55)),$F55=""),"",IFERROR(IF(VLOOKUP($F55,Assumptions!$A$5:$C$7,2,FALSE)="NONE",0,ROUND($E55*$H55/IF(VLOOKUP($F55,Assumptions!$A$5:$C$7,2,FALSE)="ACTUAL",DAY(EOMONTH($D55,0)),VLOOKUP($F55,Assumptions!$A$5:$C$7,3,FALSE)),2)),""))</f>
        <v/>
      </c>
      <c r="J55" s="14" t="n"/>
      <c r="K55" s="20">
        <f>IF(OR(NOT(ISNUMBER($E55)),$J55=""),"",IF($J55="Yes",ROUND($E55,2),0))</f>
        <v/>
      </c>
      <c r="L55" s="17" t="n"/>
      <c r="M55" s="15" t="n"/>
      <c r="N55" s="17" t="n"/>
      <c r="O55" s="17" t="n"/>
      <c r="P55" s="20">
        <f>IF(OR($A55="",NOT(ISNUMBER($I55)),NOT(ISNUMBER($K55)),NOT(OR($L55="",ISNUMBER($L55))),NOT(OR($N55="",ISNUMBER($N55))),NOT(OR($O55="",ISNUMBER($O55)))),"",IFERROR(MAX(0,ROUND(SUM($I55,$K55,$L55,$N55)-IF($O55="",0,$O55),2)),""))</f>
        <v/>
      </c>
      <c r="Q55" s="17" t="n"/>
      <c r="R55" s="20">
        <f>IF($P55="","",IF(NOT(OR($Q55="",ISNUMBER($Q55))),"",IFERROR(MAX(0,ROUND($P55-IF($Q55="",0,$Q55),2)),"")))</f>
        <v/>
      </c>
      <c r="S55" s="14" t="n"/>
      <c r="T55" s="14" t="n"/>
      <c r="U55" s="21">
        <f>IF(COUNTA($A55:$G55,$J55,$L55:$O55,$Q55,$S55:$T55)=0,"",IF(OR($A55="",$B55="",$C55="",$D55="",$E55="",$F55="",$J55="",$S55="",$T55=""),"Check required inputs",IF(COUNTIF($A$5:$A$104,$A55)&gt;1,"Duplicate tenancy ID",IF(OR(NOT(ISNUMBER($D55)),NOT(ISNUMBER($E55)),AND($G55&lt;&gt;"",NOT(ISNUMBER($G55))),AND($L55&lt;&gt;"",NOT(ISNUMBER($L55))),AND($N55&lt;&gt;"",NOT(ISNUMBER($N55))),AND($O55&lt;&gt;"",NOT(ISNUMBER($O55))),AND($Q55&lt;&gt;"",NOT(ISNUMBER($Q55)))),"Check date or amount entries",IF(OR($D55&lt;Assumptions!$F$5,$D55&gt;Assumptions!$F$6),"Check move-in date",IF(OR(AND(ISNUMBER($E55),$E55&gt;Assumptions!$F$7),AND(ISNUMBER($L55),$L55&gt;Assumptions!$F$7),AND(ISNUMBER($N55),$N55&gt;Assumptions!$F$7),AND(ISNUMBER($O55),$O55&gt;Assumptions!$F$7),AND(ISNUMBER($Q55),$Q55&gt;Assumptions!$F$7)),"Check amount limit",IF(AND(ISNUMBER($N55),$N55&gt;0,$M55=""),"Describe manager-entered charge",IF(AND(ISNUMBER($H55),$H55&gt;IFERROR(IF(VLOOKUP($F55,Assumptions!$A$5:$C$7,2,FALSE)="ACTUAL",DAY(EOMONTH($D55,0)),VLOOKUP($F55,Assumptions!$A$5:$C$7,3,FALSE)),Assumptions!$F$8)),"Check prorated days",IF(OR($H55="",$I55="",$K55="",$P55=""),"Check calculation settings",IF($T55="Canceled","Canceled: verify amounts",IF(AND($T55="Complete",$R55&gt;0),"Complete status has balance",IF(AND(ISNUMBER($P55),ISNUMBER($Q55),$Q55&gt;$P55),"Received exceeds total",IF(AND(ISNUMBER($D55),$D55&lt;TODAY(),$R55&gt;0,$T55&lt;&gt;"Canceled"),"Past move-in with balance","")))))))))))))</f>
        <v/>
      </c>
      <c r="X55">
        <f>""</f>
        <v/>
      </c>
      <c r="Z55">
        <f>""</f>
        <v/>
      </c>
      <c r="AA55">
        <f>""</f>
        <v/>
      </c>
      <c r="AB55">
        <f>""</f>
        <v/>
      </c>
    </row>
    <row r="56">
      <c r="A56" s="14" t="n"/>
      <c r="B56" s="15" t="n"/>
      <c r="C56" s="14" t="n"/>
      <c r="D56" s="16" t="n"/>
      <c r="E56" s="17" t="n"/>
      <c r="F56" s="15" t="n"/>
      <c r="G56" s="18" t="n"/>
      <c r="H56" s="22">
        <f>IF(OR($D56="",$F56=""),"",IFERROR(IF(VLOOKUP($F56,Assumptions!$A$5:$C$7,2,FALSE)="NONE",0,IF($G56&lt;&gt;"",$G56,IF(VLOOKUP($F56,Assumptions!$A$5:$C$7,2,FALSE)="ACTUAL",DAY(EOMONTH($D56,0))-DAY($D56)+1,MAX(0,VLOOKUP($F56,Assumptions!$A$5:$C$7,3,FALSE)-MIN(DAY($D56),VLOOKUP($F56,Assumptions!$A$5:$C$7,3,FALSE))+1)))),""))</f>
        <v/>
      </c>
      <c r="I56" s="23">
        <f>IF(OR(NOT(ISNUMBER($E56)),NOT(ISNUMBER($H56)),$F56=""),"",IFERROR(IF(VLOOKUP($F56,Assumptions!$A$5:$C$7,2,FALSE)="NONE",0,ROUND($E56*$H56/IF(VLOOKUP($F56,Assumptions!$A$5:$C$7,2,FALSE)="ACTUAL",DAY(EOMONTH($D56,0)),VLOOKUP($F56,Assumptions!$A$5:$C$7,3,FALSE)),2)),""))</f>
        <v/>
      </c>
      <c r="J56" s="14" t="n"/>
      <c r="K56" s="23">
        <f>IF(OR(NOT(ISNUMBER($E56)),$J56=""),"",IF($J56="Yes",ROUND($E56,2),0))</f>
        <v/>
      </c>
      <c r="L56" s="17" t="n"/>
      <c r="M56" s="15" t="n"/>
      <c r="N56" s="17" t="n"/>
      <c r="O56" s="17" t="n"/>
      <c r="P56" s="23">
        <f>IF(OR($A56="",NOT(ISNUMBER($I56)),NOT(ISNUMBER($K56)),NOT(OR($L56="",ISNUMBER($L56))),NOT(OR($N56="",ISNUMBER($N56))),NOT(OR($O56="",ISNUMBER($O56)))),"",IFERROR(MAX(0,ROUND(SUM($I56,$K56,$L56,$N56)-IF($O56="",0,$O56),2)),""))</f>
        <v/>
      </c>
      <c r="Q56" s="17" t="n"/>
      <c r="R56" s="23">
        <f>IF($P56="","",IF(NOT(OR($Q56="",ISNUMBER($Q56))),"",IFERROR(MAX(0,ROUND($P56-IF($Q56="",0,$Q56),2)),"")))</f>
        <v/>
      </c>
      <c r="S56" s="14" t="n"/>
      <c r="T56" s="14" t="n"/>
      <c r="U56" s="24">
        <f>IF(COUNTA($A56:$G56,$J56,$L56:$O56,$Q56,$S56:$T56)=0,"",IF(OR($A56="",$B56="",$C56="",$D56="",$E56="",$F56="",$J56="",$S56="",$T56=""),"Check required inputs",IF(COUNTIF($A$5:$A$104,$A56)&gt;1,"Duplicate tenancy ID",IF(OR(NOT(ISNUMBER($D56)),NOT(ISNUMBER($E56)),AND($G56&lt;&gt;"",NOT(ISNUMBER($G56))),AND($L56&lt;&gt;"",NOT(ISNUMBER($L56))),AND($N56&lt;&gt;"",NOT(ISNUMBER($N56))),AND($O56&lt;&gt;"",NOT(ISNUMBER($O56))),AND($Q56&lt;&gt;"",NOT(ISNUMBER($Q56)))),"Check date or amount entries",IF(OR($D56&lt;Assumptions!$F$5,$D56&gt;Assumptions!$F$6),"Check move-in date",IF(OR(AND(ISNUMBER($E56),$E56&gt;Assumptions!$F$7),AND(ISNUMBER($L56),$L56&gt;Assumptions!$F$7),AND(ISNUMBER($N56),$N56&gt;Assumptions!$F$7),AND(ISNUMBER($O56),$O56&gt;Assumptions!$F$7),AND(ISNUMBER($Q56),$Q56&gt;Assumptions!$F$7)),"Check amount limit",IF(AND(ISNUMBER($N56),$N56&gt;0,$M56=""),"Describe manager-entered charge",IF(AND(ISNUMBER($H56),$H56&gt;IFERROR(IF(VLOOKUP($F56,Assumptions!$A$5:$C$7,2,FALSE)="ACTUAL",DAY(EOMONTH($D56,0)),VLOOKUP($F56,Assumptions!$A$5:$C$7,3,FALSE)),Assumptions!$F$8)),"Check prorated days",IF(OR($H56="",$I56="",$K56="",$P56=""),"Check calculation settings",IF($T56="Canceled","Canceled: verify amounts",IF(AND($T56="Complete",$R56&gt;0),"Complete status has balance",IF(AND(ISNUMBER($P56),ISNUMBER($Q56),$Q56&gt;$P56),"Received exceeds total",IF(AND(ISNUMBER($D56),$D56&lt;TODAY(),$R56&gt;0,$T56&lt;&gt;"Canceled"),"Past move-in with balance","")))))))))))))</f>
        <v/>
      </c>
      <c r="X56">
        <f>""</f>
        <v/>
      </c>
      <c r="Z56">
        <f>""</f>
        <v/>
      </c>
      <c r="AA56">
        <f>""</f>
        <v/>
      </c>
      <c r="AB56">
        <f>""</f>
        <v/>
      </c>
    </row>
    <row r="57">
      <c r="A57" s="14" t="n"/>
      <c r="B57" s="15" t="n"/>
      <c r="C57" s="14" t="n"/>
      <c r="D57" s="16" t="n"/>
      <c r="E57" s="17" t="n"/>
      <c r="F57" s="15" t="n"/>
      <c r="G57" s="18" t="n"/>
      <c r="H57" s="19">
        <f>IF(OR($D57="",$F57=""),"",IFERROR(IF(VLOOKUP($F57,Assumptions!$A$5:$C$7,2,FALSE)="NONE",0,IF($G57&lt;&gt;"",$G57,IF(VLOOKUP($F57,Assumptions!$A$5:$C$7,2,FALSE)="ACTUAL",DAY(EOMONTH($D57,0))-DAY($D57)+1,MAX(0,VLOOKUP($F57,Assumptions!$A$5:$C$7,3,FALSE)-MIN(DAY($D57),VLOOKUP($F57,Assumptions!$A$5:$C$7,3,FALSE))+1)))),""))</f>
        <v/>
      </c>
      <c r="I57" s="20">
        <f>IF(OR(NOT(ISNUMBER($E57)),NOT(ISNUMBER($H57)),$F57=""),"",IFERROR(IF(VLOOKUP($F57,Assumptions!$A$5:$C$7,2,FALSE)="NONE",0,ROUND($E57*$H57/IF(VLOOKUP($F57,Assumptions!$A$5:$C$7,2,FALSE)="ACTUAL",DAY(EOMONTH($D57,0)),VLOOKUP($F57,Assumptions!$A$5:$C$7,3,FALSE)),2)),""))</f>
        <v/>
      </c>
      <c r="J57" s="14" t="n"/>
      <c r="K57" s="20">
        <f>IF(OR(NOT(ISNUMBER($E57)),$J57=""),"",IF($J57="Yes",ROUND($E57,2),0))</f>
        <v/>
      </c>
      <c r="L57" s="17" t="n"/>
      <c r="M57" s="15" t="n"/>
      <c r="N57" s="17" t="n"/>
      <c r="O57" s="17" t="n"/>
      <c r="P57" s="20">
        <f>IF(OR($A57="",NOT(ISNUMBER($I57)),NOT(ISNUMBER($K57)),NOT(OR($L57="",ISNUMBER($L57))),NOT(OR($N57="",ISNUMBER($N57))),NOT(OR($O57="",ISNUMBER($O57)))),"",IFERROR(MAX(0,ROUND(SUM($I57,$K57,$L57,$N57)-IF($O57="",0,$O57),2)),""))</f>
        <v/>
      </c>
      <c r="Q57" s="17" t="n"/>
      <c r="R57" s="20">
        <f>IF($P57="","",IF(NOT(OR($Q57="",ISNUMBER($Q57))),"",IFERROR(MAX(0,ROUND($P57-IF($Q57="",0,$Q57),2)),"")))</f>
        <v/>
      </c>
      <c r="S57" s="14" t="n"/>
      <c r="T57" s="14" t="n"/>
      <c r="U57" s="21">
        <f>IF(COUNTA($A57:$G57,$J57,$L57:$O57,$Q57,$S57:$T57)=0,"",IF(OR($A57="",$B57="",$C57="",$D57="",$E57="",$F57="",$J57="",$S57="",$T57=""),"Check required inputs",IF(COUNTIF($A$5:$A$104,$A57)&gt;1,"Duplicate tenancy ID",IF(OR(NOT(ISNUMBER($D57)),NOT(ISNUMBER($E57)),AND($G57&lt;&gt;"",NOT(ISNUMBER($G57))),AND($L57&lt;&gt;"",NOT(ISNUMBER($L57))),AND($N57&lt;&gt;"",NOT(ISNUMBER($N57))),AND($O57&lt;&gt;"",NOT(ISNUMBER($O57))),AND($Q57&lt;&gt;"",NOT(ISNUMBER($Q57)))),"Check date or amount entries",IF(OR($D57&lt;Assumptions!$F$5,$D57&gt;Assumptions!$F$6),"Check move-in date",IF(OR(AND(ISNUMBER($E57),$E57&gt;Assumptions!$F$7),AND(ISNUMBER($L57),$L57&gt;Assumptions!$F$7),AND(ISNUMBER($N57),$N57&gt;Assumptions!$F$7),AND(ISNUMBER($O57),$O57&gt;Assumptions!$F$7),AND(ISNUMBER($Q57),$Q57&gt;Assumptions!$F$7)),"Check amount limit",IF(AND(ISNUMBER($N57),$N57&gt;0,$M57=""),"Describe manager-entered charge",IF(AND(ISNUMBER($H57),$H57&gt;IFERROR(IF(VLOOKUP($F57,Assumptions!$A$5:$C$7,2,FALSE)="ACTUAL",DAY(EOMONTH($D57,0)),VLOOKUP($F57,Assumptions!$A$5:$C$7,3,FALSE)),Assumptions!$F$8)),"Check prorated days",IF(OR($H57="",$I57="",$K57="",$P57=""),"Check calculation settings",IF($T57="Canceled","Canceled: verify amounts",IF(AND($T57="Complete",$R57&gt;0),"Complete status has balance",IF(AND(ISNUMBER($P57),ISNUMBER($Q57),$Q57&gt;$P57),"Received exceeds total",IF(AND(ISNUMBER($D57),$D57&lt;TODAY(),$R57&gt;0,$T57&lt;&gt;"Canceled"),"Past move-in with balance","")))))))))))))</f>
        <v/>
      </c>
      <c r="X57">
        <f>""</f>
        <v/>
      </c>
      <c r="Z57">
        <f>""</f>
        <v/>
      </c>
      <c r="AA57">
        <f>""</f>
        <v/>
      </c>
      <c r="AB57">
        <f>""</f>
        <v/>
      </c>
    </row>
    <row r="58">
      <c r="A58" s="14" t="n"/>
      <c r="B58" s="15" t="n"/>
      <c r="C58" s="14" t="n"/>
      <c r="D58" s="16" t="n"/>
      <c r="E58" s="17" t="n"/>
      <c r="F58" s="15" t="n"/>
      <c r="G58" s="18" t="n"/>
      <c r="H58" s="22">
        <f>IF(OR($D58="",$F58=""),"",IFERROR(IF(VLOOKUP($F58,Assumptions!$A$5:$C$7,2,FALSE)="NONE",0,IF($G58&lt;&gt;"",$G58,IF(VLOOKUP($F58,Assumptions!$A$5:$C$7,2,FALSE)="ACTUAL",DAY(EOMONTH($D58,0))-DAY($D58)+1,MAX(0,VLOOKUP($F58,Assumptions!$A$5:$C$7,3,FALSE)-MIN(DAY($D58),VLOOKUP($F58,Assumptions!$A$5:$C$7,3,FALSE))+1)))),""))</f>
        <v/>
      </c>
      <c r="I58" s="23">
        <f>IF(OR(NOT(ISNUMBER($E58)),NOT(ISNUMBER($H58)),$F58=""),"",IFERROR(IF(VLOOKUP($F58,Assumptions!$A$5:$C$7,2,FALSE)="NONE",0,ROUND($E58*$H58/IF(VLOOKUP($F58,Assumptions!$A$5:$C$7,2,FALSE)="ACTUAL",DAY(EOMONTH($D58,0)),VLOOKUP($F58,Assumptions!$A$5:$C$7,3,FALSE)),2)),""))</f>
        <v/>
      </c>
      <c r="J58" s="14" t="n"/>
      <c r="K58" s="23">
        <f>IF(OR(NOT(ISNUMBER($E58)),$J58=""),"",IF($J58="Yes",ROUND($E58,2),0))</f>
        <v/>
      </c>
      <c r="L58" s="17" t="n"/>
      <c r="M58" s="15" t="n"/>
      <c r="N58" s="17" t="n"/>
      <c r="O58" s="17" t="n"/>
      <c r="P58" s="23">
        <f>IF(OR($A58="",NOT(ISNUMBER($I58)),NOT(ISNUMBER($K58)),NOT(OR($L58="",ISNUMBER($L58))),NOT(OR($N58="",ISNUMBER($N58))),NOT(OR($O58="",ISNUMBER($O58)))),"",IFERROR(MAX(0,ROUND(SUM($I58,$K58,$L58,$N58)-IF($O58="",0,$O58),2)),""))</f>
        <v/>
      </c>
      <c r="Q58" s="17" t="n"/>
      <c r="R58" s="23">
        <f>IF($P58="","",IF(NOT(OR($Q58="",ISNUMBER($Q58))),"",IFERROR(MAX(0,ROUND($P58-IF($Q58="",0,$Q58),2)),"")))</f>
        <v/>
      </c>
      <c r="S58" s="14" t="n"/>
      <c r="T58" s="14" t="n"/>
      <c r="U58" s="24">
        <f>IF(COUNTA($A58:$G58,$J58,$L58:$O58,$Q58,$S58:$T58)=0,"",IF(OR($A58="",$B58="",$C58="",$D58="",$E58="",$F58="",$J58="",$S58="",$T58=""),"Check required inputs",IF(COUNTIF($A$5:$A$104,$A58)&gt;1,"Duplicate tenancy ID",IF(OR(NOT(ISNUMBER($D58)),NOT(ISNUMBER($E58)),AND($G58&lt;&gt;"",NOT(ISNUMBER($G58))),AND($L58&lt;&gt;"",NOT(ISNUMBER($L58))),AND($N58&lt;&gt;"",NOT(ISNUMBER($N58))),AND($O58&lt;&gt;"",NOT(ISNUMBER($O58))),AND($Q58&lt;&gt;"",NOT(ISNUMBER($Q58)))),"Check date or amount entries",IF(OR($D58&lt;Assumptions!$F$5,$D58&gt;Assumptions!$F$6),"Check move-in date",IF(OR(AND(ISNUMBER($E58),$E58&gt;Assumptions!$F$7),AND(ISNUMBER($L58),$L58&gt;Assumptions!$F$7),AND(ISNUMBER($N58),$N58&gt;Assumptions!$F$7),AND(ISNUMBER($O58),$O58&gt;Assumptions!$F$7),AND(ISNUMBER($Q58),$Q58&gt;Assumptions!$F$7)),"Check amount limit",IF(AND(ISNUMBER($N58),$N58&gt;0,$M58=""),"Describe manager-entered charge",IF(AND(ISNUMBER($H58),$H58&gt;IFERROR(IF(VLOOKUP($F58,Assumptions!$A$5:$C$7,2,FALSE)="ACTUAL",DAY(EOMONTH($D58,0)),VLOOKUP($F58,Assumptions!$A$5:$C$7,3,FALSE)),Assumptions!$F$8)),"Check prorated days",IF(OR($H58="",$I58="",$K58="",$P58=""),"Check calculation settings",IF($T58="Canceled","Canceled: verify amounts",IF(AND($T58="Complete",$R58&gt;0),"Complete status has balance",IF(AND(ISNUMBER($P58),ISNUMBER($Q58),$Q58&gt;$P58),"Received exceeds total",IF(AND(ISNUMBER($D58),$D58&lt;TODAY(),$R58&gt;0,$T58&lt;&gt;"Canceled"),"Past move-in with balance","")))))))))))))</f>
        <v/>
      </c>
      <c r="X58">
        <f>""</f>
        <v/>
      </c>
      <c r="Z58">
        <f>""</f>
        <v/>
      </c>
      <c r="AA58">
        <f>""</f>
        <v/>
      </c>
      <c r="AB58">
        <f>""</f>
        <v/>
      </c>
    </row>
    <row r="59">
      <c r="A59" s="14" t="n"/>
      <c r="B59" s="15" t="n"/>
      <c r="C59" s="14" t="n"/>
      <c r="D59" s="16" t="n"/>
      <c r="E59" s="17" t="n"/>
      <c r="F59" s="15" t="n"/>
      <c r="G59" s="18" t="n"/>
      <c r="H59" s="19">
        <f>IF(OR($D59="",$F59=""),"",IFERROR(IF(VLOOKUP($F59,Assumptions!$A$5:$C$7,2,FALSE)="NONE",0,IF($G59&lt;&gt;"",$G59,IF(VLOOKUP($F59,Assumptions!$A$5:$C$7,2,FALSE)="ACTUAL",DAY(EOMONTH($D59,0))-DAY($D59)+1,MAX(0,VLOOKUP($F59,Assumptions!$A$5:$C$7,3,FALSE)-MIN(DAY($D59),VLOOKUP($F59,Assumptions!$A$5:$C$7,3,FALSE))+1)))),""))</f>
        <v/>
      </c>
      <c r="I59" s="20">
        <f>IF(OR(NOT(ISNUMBER($E59)),NOT(ISNUMBER($H59)),$F59=""),"",IFERROR(IF(VLOOKUP($F59,Assumptions!$A$5:$C$7,2,FALSE)="NONE",0,ROUND($E59*$H59/IF(VLOOKUP($F59,Assumptions!$A$5:$C$7,2,FALSE)="ACTUAL",DAY(EOMONTH($D59,0)),VLOOKUP($F59,Assumptions!$A$5:$C$7,3,FALSE)),2)),""))</f>
        <v/>
      </c>
      <c r="J59" s="14" t="n"/>
      <c r="K59" s="20">
        <f>IF(OR(NOT(ISNUMBER($E59)),$J59=""),"",IF($J59="Yes",ROUND($E59,2),0))</f>
        <v/>
      </c>
      <c r="L59" s="17" t="n"/>
      <c r="M59" s="15" t="n"/>
      <c r="N59" s="17" t="n"/>
      <c r="O59" s="17" t="n"/>
      <c r="P59" s="20">
        <f>IF(OR($A59="",NOT(ISNUMBER($I59)),NOT(ISNUMBER($K59)),NOT(OR($L59="",ISNUMBER($L59))),NOT(OR($N59="",ISNUMBER($N59))),NOT(OR($O59="",ISNUMBER($O59)))),"",IFERROR(MAX(0,ROUND(SUM($I59,$K59,$L59,$N59)-IF($O59="",0,$O59),2)),""))</f>
        <v/>
      </c>
      <c r="Q59" s="17" t="n"/>
      <c r="R59" s="20">
        <f>IF($P59="","",IF(NOT(OR($Q59="",ISNUMBER($Q59))),"",IFERROR(MAX(0,ROUND($P59-IF($Q59="",0,$Q59),2)),"")))</f>
        <v/>
      </c>
      <c r="S59" s="14" t="n"/>
      <c r="T59" s="14" t="n"/>
      <c r="U59" s="21">
        <f>IF(COUNTA($A59:$G59,$J59,$L59:$O59,$Q59,$S59:$T59)=0,"",IF(OR($A59="",$B59="",$C59="",$D59="",$E59="",$F59="",$J59="",$S59="",$T59=""),"Check required inputs",IF(COUNTIF($A$5:$A$104,$A59)&gt;1,"Duplicate tenancy ID",IF(OR(NOT(ISNUMBER($D59)),NOT(ISNUMBER($E59)),AND($G59&lt;&gt;"",NOT(ISNUMBER($G59))),AND($L59&lt;&gt;"",NOT(ISNUMBER($L59))),AND($N59&lt;&gt;"",NOT(ISNUMBER($N59))),AND($O59&lt;&gt;"",NOT(ISNUMBER($O59))),AND($Q59&lt;&gt;"",NOT(ISNUMBER($Q59)))),"Check date or amount entries",IF(OR($D59&lt;Assumptions!$F$5,$D59&gt;Assumptions!$F$6),"Check move-in date",IF(OR(AND(ISNUMBER($E59),$E59&gt;Assumptions!$F$7),AND(ISNUMBER($L59),$L59&gt;Assumptions!$F$7),AND(ISNUMBER($N59),$N59&gt;Assumptions!$F$7),AND(ISNUMBER($O59),$O59&gt;Assumptions!$F$7),AND(ISNUMBER($Q59),$Q59&gt;Assumptions!$F$7)),"Check amount limit",IF(AND(ISNUMBER($N59),$N59&gt;0,$M59=""),"Describe manager-entered charge",IF(AND(ISNUMBER($H59),$H59&gt;IFERROR(IF(VLOOKUP($F59,Assumptions!$A$5:$C$7,2,FALSE)="ACTUAL",DAY(EOMONTH($D59,0)),VLOOKUP($F59,Assumptions!$A$5:$C$7,3,FALSE)),Assumptions!$F$8)),"Check prorated days",IF(OR($H59="",$I59="",$K59="",$P59=""),"Check calculation settings",IF($T59="Canceled","Canceled: verify amounts",IF(AND($T59="Complete",$R59&gt;0),"Complete status has balance",IF(AND(ISNUMBER($P59),ISNUMBER($Q59),$Q59&gt;$P59),"Received exceeds total",IF(AND(ISNUMBER($D59),$D59&lt;TODAY(),$R59&gt;0,$T59&lt;&gt;"Canceled"),"Past move-in with balance","")))))))))))))</f>
        <v/>
      </c>
      <c r="X59">
        <f>""</f>
        <v/>
      </c>
      <c r="Z59">
        <f>""</f>
        <v/>
      </c>
      <c r="AA59">
        <f>""</f>
        <v/>
      </c>
      <c r="AB59">
        <f>""</f>
        <v/>
      </c>
    </row>
    <row r="60">
      <c r="A60" s="14" t="n"/>
      <c r="B60" s="15" t="n"/>
      <c r="C60" s="14" t="n"/>
      <c r="D60" s="16" t="n"/>
      <c r="E60" s="17" t="n"/>
      <c r="F60" s="15" t="n"/>
      <c r="G60" s="18" t="n"/>
      <c r="H60" s="22">
        <f>IF(OR($D60="",$F60=""),"",IFERROR(IF(VLOOKUP($F60,Assumptions!$A$5:$C$7,2,FALSE)="NONE",0,IF($G60&lt;&gt;"",$G60,IF(VLOOKUP($F60,Assumptions!$A$5:$C$7,2,FALSE)="ACTUAL",DAY(EOMONTH($D60,0))-DAY($D60)+1,MAX(0,VLOOKUP($F60,Assumptions!$A$5:$C$7,3,FALSE)-MIN(DAY($D60),VLOOKUP($F60,Assumptions!$A$5:$C$7,3,FALSE))+1)))),""))</f>
        <v/>
      </c>
      <c r="I60" s="23">
        <f>IF(OR(NOT(ISNUMBER($E60)),NOT(ISNUMBER($H60)),$F60=""),"",IFERROR(IF(VLOOKUP($F60,Assumptions!$A$5:$C$7,2,FALSE)="NONE",0,ROUND($E60*$H60/IF(VLOOKUP($F60,Assumptions!$A$5:$C$7,2,FALSE)="ACTUAL",DAY(EOMONTH($D60,0)),VLOOKUP($F60,Assumptions!$A$5:$C$7,3,FALSE)),2)),""))</f>
        <v/>
      </c>
      <c r="J60" s="14" t="n"/>
      <c r="K60" s="23">
        <f>IF(OR(NOT(ISNUMBER($E60)),$J60=""),"",IF($J60="Yes",ROUND($E60,2),0))</f>
        <v/>
      </c>
      <c r="L60" s="17" t="n"/>
      <c r="M60" s="15" t="n"/>
      <c r="N60" s="17" t="n"/>
      <c r="O60" s="17" t="n"/>
      <c r="P60" s="23">
        <f>IF(OR($A60="",NOT(ISNUMBER($I60)),NOT(ISNUMBER($K60)),NOT(OR($L60="",ISNUMBER($L60))),NOT(OR($N60="",ISNUMBER($N60))),NOT(OR($O60="",ISNUMBER($O60)))),"",IFERROR(MAX(0,ROUND(SUM($I60,$K60,$L60,$N60)-IF($O60="",0,$O60),2)),""))</f>
        <v/>
      </c>
      <c r="Q60" s="17" t="n"/>
      <c r="R60" s="23">
        <f>IF($P60="","",IF(NOT(OR($Q60="",ISNUMBER($Q60))),"",IFERROR(MAX(0,ROUND($P60-IF($Q60="",0,$Q60),2)),"")))</f>
        <v/>
      </c>
      <c r="S60" s="14" t="n"/>
      <c r="T60" s="14" t="n"/>
      <c r="U60" s="24">
        <f>IF(COUNTA($A60:$G60,$J60,$L60:$O60,$Q60,$S60:$T60)=0,"",IF(OR($A60="",$B60="",$C60="",$D60="",$E60="",$F60="",$J60="",$S60="",$T60=""),"Check required inputs",IF(COUNTIF($A$5:$A$104,$A60)&gt;1,"Duplicate tenancy ID",IF(OR(NOT(ISNUMBER($D60)),NOT(ISNUMBER($E60)),AND($G60&lt;&gt;"",NOT(ISNUMBER($G60))),AND($L60&lt;&gt;"",NOT(ISNUMBER($L60))),AND($N60&lt;&gt;"",NOT(ISNUMBER($N60))),AND($O60&lt;&gt;"",NOT(ISNUMBER($O60))),AND($Q60&lt;&gt;"",NOT(ISNUMBER($Q60)))),"Check date or amount entries",IF(OR($D60&lt;Assumptions!$F$5,$D60&gt;Assumptions!$F$6),"Check move-in date",IF(OR(AND(ISNUMBER($E60),$E60&gt;Assumptions!$F$7),AND(ISNUMBER($L60),$L60&gt;Assumptions!$F$7),AND(ISNUMBER($N60),$N60&gt;Assumptions!$F$7),AND(ISNUMBER($O60),$O60&gt;Assumptions!$F$7),AND(ISNUMBER($Q60),$Q60&gt;Assumptions!$F$7)),"Check amount limit",IF(AND(ISNUMBER($N60),$N60&gt;0,$M60=""),"Describe manager-entered charge",IF(AND(ISNUMBER($H60),$H60&gt;IFERROR(IF(VLOOKUP($F60,Assumptions!$A$5:$C$7,2,FALSE)="ACTUAL",DAY(EOMONTH($D60,0)),VLOOKUP($F60,Assumptions!$A$5:$C$7,3,FALSE)),Assumptions!$F$8)),"Check prorated days",IF(OR($H60="",$I60="",$K60="",$P60=""),"Check calculation settings",IF($T60="Canceled","Canceled: verify amounts",IF(AND($T60="Complete",$R60&gt;0),"Complete status has balance",IF(AND(ISNUMBER($P60),ISNUMBER($Q60),$Q60&gt;$P60),"Received exceeds total",IF(AND(ISNUMBER($D60),$D60&lt;TODAY(),$R60&gt;0,$T60&lt;&gt;"Canceled"),"Past move-in with balance","")))))))))))))</f>
        <v/>
      </c>
      <c r="X60">
        <f>""</f>
        <v/>
      </c>
      <c r="Z60">
        <f>""</f>
        <v/>
      </c>
      <c r="AA60">
        <f>""</f>
        <v/>
      </c>
      <c r="AB60">
        <f>""</f>
        <v/>
      </c>
    </row>
    <row r="61">
      <c r="A61" s="14" t="n"/>
      <c r="B61" s="15" t="n"/>
      <c r="C61" s="14" t="n"/>
      <c r="D61" s="16" t="n"/>
      <c r="E61" s="17" t="n"/>
      <c r="F61" s="15" t="n"/>
      <c r="G61" s="18" t="n"/>
      <c r="H61" s="19">
        <f>IF(OR($D61="",$F61=""),"",IFERROR(IF(VLOOKUP($F61,Assumptions!$A$5:$C$7,2,FALSE)="NONE",0,IF($G61&lt;&gt;"",$G61,IF(VLOOKUP($F61,Assumptions!$A$5:$C$7,2,FALSE)="ACTUAL",DAY(EOMONTH($D61,0))-DAY($D61)+1,MAX(0,VLOOKUP($F61,Assumptions!$A$5:$C$7,3,FALSE)-MIN(DAY($D61),VLOOKUP($F61,Assumptions!$A$5:$C$7,3,FALSE))+1)))),""))</f>
        <v/>
      </c>
      <c r="I61" s="20">
        <f>IF(OR(NOT(ISNUMBER($E61)),NOT(ISNUMBER($H61)),$F61=""),"",IFERROR(IF(VLOOKUP($F61,Assumptions!$A$5:$C$7,2,FALSE)="NONE",0,ROUND($E61*$H61/IF(VLOOKUP($F61,Assumptions!$A$5:$C$7,2,FALSE)="ACTUAL",DAY(EOMONTH($D61,0)),VLOOKUP($F61,Assumptions!$A$5:$C$7,3,FALSE)),2)),""))</f>
        <v/>
      </c>
      <c r="J61" s="14" t="n"/>
      <c r="K61" s="20">
        <f>IF(OR(NOT(ISNUMBER($E61)),$J61=""),"",IF($J61="Yes",ROUND($E61,2),0))</f>
        <v/>
      </c>
      <c r="L61" s="17" t="n"/>
      <c r="M61" s="15" t="n"/>
      <c r="N61" s="17" t="n"/>
      <c r="O61" s="17" t="n"/>
      <c r="P61" s="20">
        <f>IF(OR($A61="",NOT(ISNUMBER($I61)),NOT(ISNUMBER($K61)),NOT(OR($L61="",ISNUMBER($L61))),NOT(OR($N61="",ISNUMBER($N61))),NOT(OR($O61="",ISNUMBER($O61)))),"",IFERROR(MAX(0,ROUND(SUM($I61,$K61,$L61,$N61)-IF($O61="",0,$O61),2)),""))</f>
        <v/>
      </c>
      <c r="Q61" s="17" t="n"/>
      <c r="R61" s="20">
        <f>IF($P61="","",IF(NOT(OR($Q61="",ISNUMBER($Q61))),"",IFERROR(MAX(0,ROUND($P61-IF($Q61="",0,$Q61),2)),"")))</f>
        <v/>
      </c>
      <c r="S61" s="14" t="n"/>
      <c r="T61" s="14" t="n"/>
      <c r="U61" s="21">
        <f>IF(COUNTA($A61:$G61,$J61,$L61:$O61,$Q61,$S61:$T61)=0,"",IF(OR($A61="",$B61="",$C61="",$D61="",$E61="",$F61="",$J61="",$S61="",$T61=""),"Check required inputs",IF(COUNTIF($A$5:$A$104,$A61)&gt;1,"Duplicate tenancy ID",IF(OR(NOT(ISNUMBER($D61)),NOT(ISNUMBER($E61)),AND($G61&lt;&gt;"",NOT(ISNUMBER($G61))),AND($L61&lt;&gt;"",NOT(ISNUMBER($L61))),AND($N61&lt;&gt;"",NOT(ISNUMBER($N61))),AND($O61&lt;&gt;"",NOT(ISNUMBER($O61))),AND($Q61&lt;&gt;"",NOT(ISNUMBER($Q61)))),"Check date or amount entries",IF(OR($D61&lt;Assumptions!$F$5,$D61&gt;Assumptions!$F$6),"Check move-in date",IF(OR(AND(ISNUMBER($E61),$E61&gt;Assumptions!$F$7),AND(ISNUMBER($L61),$L61&gt;Assumptions!$F$7),AND(ISNUMBER($N61),$N61&gt;Assumptions!$F$7),AND(ISNUMBER($O61),$O61&gt;Assumptions!$F$7),AND(ISNUMBER($Q61),$Q61&gt;Assumptions!$F$7)),"Check amount limit",IF(AND(ISNUMBER($N61),$N61&gt;0,$M61=""),"Describe manager-entered charge",IF(AND(ISNUMBER($H61),$H61&gt;IFERROR(IF(VLOOKUP($F61,Assumptions!$A$5:$C$7,2,FALSE)="ACTUAL",DAY(EOMONTH($D61,0)),VLOOKUP($F61,Assumptions!$A$5:$C$7,3,FALSE)),Assumptions!$F$8)),"Check prorated days",IF(OR($H61="",$I61="",$K61="",$P61=""),"Check calculation settings",IF($T61="Canceled","Canceled: verify amounts",IF(AND($T61="Complete",$R61&gt;0),"Complete status has balance",IF(AND(ISNUMBER($P61),ISNUMBER($Q61),$Q61&gt;$P61),"Received exceeds total",IF(AND(ISNUMBER($D61),$D61&lt;TODAY(),$R61&gt;0,$T61&lt;&gt;"Canceled"),"Past move-in with balance","")))))))))))))</f>
        <v/>
      </c>
      <c r="X61">
        <f>""</f>
        <v/>
      </c>
      <c r="Z61">
        <f>""</f>
        <v/>
      </c>
      <c r="AA61">
        <f>""</f>
        <v/>
      </c>
      <c r="AB61">
        <f>""</f>
        <v/>
      </c>
    </row>
    <row r="62">
      <c r="A62" s="14" t="n"/>
      <c r="B62" s="15" t="n"/>
      <c r="C62" s="14" t="n"/>
      <c r="D62" s="16" t="n"/>
      <c r="E62" s="17" t="n"/>
      <c r="F62" s="15" t="n"/>
      <c r="G62" s="18" t="n"/>
      <c r="H62" s="22">
        <f>IF(OR($D62="",$F62=""),"",IFERROR(IF(VLOOKUP($F62,Assumptions!$A$5:$C$7,2,FALSE)="NONE",0,IF($G62&lt;&gt;"",$G62,IF(VLOOKUP($F62,Assumptions!$A$5:$C$7,2,FALSE)="ACTUAL",DAY(EOMONTH($D62,0))-DAY($D62)+1,MAX(0,VLOOKUP($F62,Assumptions!$A$5:$C$7,3,FALSE)-MIN(DAY($D62),VLOOKUP($F62,Assumptions!$A$5:$C$7,3,FALSE))+1)))),""))</f>
        <v/>
      </c>
      <c r="I62" s="23">
        <f>IF(OR(NOT(ISNUMBER($E62)),NOT(ISNUMBER($H62)),$F62=""),"",IFERROR(IF(VLOOKUP($F62,Assumptions!$A$5:$C$7,2,FALSE)="NONE",0,ROUND($E62*$H62/IF(VLOOKUP($F62,Assumptions!$A$5:$C$7,2,FALSE)="ACTUAL",DAY(EOMONTH($D62,0)),VLOOKUP($F62,Assumptions!$A$5:$C$7,3,FALSE)),2)),""))</f>
        <v/>
      </c>
      <c r="J62" s="14" t="n"/>
      <c r="K62" s="23">
        <f>IF(OR(NOT(ISNUMBER($E62)),$J62=""),"",IF($J62="Yes",ROUND($E62,2),0))</f>
        <v/>
      </c>
      <c r="L62" s="17" t="n"/>
      <c r="M62" s="15" t="n"/>
      <c r="N62" s="17" t="n"/>
      <c r="O62" s="17" t="n"/>
      <c r="P62" s="23">
        <f>IF(OR($A62="",NOT(ISNUMBER($I62)),NOT(ISNUMBER($K62)),NOT(OR($L62="",ISNUMBER($L62))),NOT(OR($N62="",ISNUMBER($N62))),NOT(OR($O62="",ISNUMBER($O62)))),"",IFERROR(MAX(0,ROUND(SUM($I62,$K62,$L62,$N62)-IF($O62="",0,$O62),2)),""))</f>
        <v/>
      </c>
      <c r="Q62" s="17" t="n"/>
      <c r="R62" s="23">
        <f>IF($P62="","",IF(NOT(OR($Q62="",ISNUMBER($Q62))),"",IFERROR(MAX(0,ROUND($P62-IF($Q62="",0,$Q62),2)),"")))</f>
        <v/>
      </c>
      <c r="S62" s="14" t="n"/>
      <c r="T62" s="14" t="n"/>
      <c r="U62" s="24">
        <f>IF(COUNTA($A62:$G62,$J62,$L62:$O62,$Q62,$S62:$T62)=0,"",IF(OR($A62="",$B62="",$C62="",$D62="",$E62="",$F62="",$J62="",$S62="",$T62=""),"Check required inputs",IF(COUNTIF($A$5:$A$104,$A62)&gt;1,"Duplicate tenancy ID",IF(OR(NOT(ISNUMBER($D62)),NOT(ISNUMBER($E62)),AND($G62&lt;&gt;"",NOT(ISNUMBER($G62))),AND($L62&lt;&gt;"",NOT(ISNUMBER($L62))),AND($N62&lt;&gt;"",NOT(ISNUMBER($N62))),AND($O62&lt;&gt;"",NOT(ISNUMBER($O62))),AND($Q62&lt;&gt;"",NOT(ISNUMBER($Q62)))),"Check date or amount entries",IF(OR($D62&lt;Assumptions!$F$5,$D62&gt;Assumptions!$F$6),"Check move-in date",IF(OR(AND(ISNUMBER($E62),$E62&gt;Assumptions!$F$7),AND(ISNUMBER($L62),$L62&gt;Assumptions!$F$7),AND(ISNUMBER($N62),$N62&gt;Assumptions!$F$7),AND(ISNUMBER($O62),$O62&gt;Assumptions!$F$7),AND(ISNUMBER($Q62),$Q62&gt;Assumptions!$F$7)),"Check amount limit",IF(AND(ISNUMBER($N62),$N62&gt;0,$M62=""),"Describe manager-entered charge",IF(AND(ISNUMBER($H62),$H62&gt;IFERROR(IF(VLOOKUP($F62,Assumptions!$A$5:$C$7,2,FALSE)="ACTUAL",DAY(EOMONTH($D62,0)),VLOOKUP($F62,Assumptions!$A$5:$C$7,3,FALSE)),Assumptions!$F$8)),"Check prorated days",IF(OR($H62="",$I62="",$K62="",$P62=""),"Check calculation settings",IF($T62="Canceled","Canceled: verify amounts",IF(AND($T62="Complete",$R62&gt;0),"Complete status has balance",IF(AND(ISNUMBER($P62),ISNUMBER($Q62),$Q62&gt;$P62),"Received exceeds total",IF(AND(ISNUMBER($D62),$D62&lt;TODAY(),$R62&gt;0,$T62&lt;&gt;"Canceled"),"Past move-in with balance","")))))))))))))</f>
        <v/>
      </c>
      <c r="X62">
        <f>""</f>
        <v/>
      </c>
      <c r="Z62">
        <f>""</f>
        <v/>
      </c>
      <c r="AA62">
        <f>""</f>
        <v/>
      </c>
      <c r="AB62">
        <f>""</f>
        <v/>
      </c>
    </row>
    <row r="63">
      <c r="A63" s="14" t="n"/>
      <c r="B63" s="15" t="n"/>
      <c r="C63" s="14" t="n"/>
      <c r="D63" s="16" t="n"/>
      <c r="E63" s="17" t="n"/>
      <c r="F63" s="15" t="n"/>
      <c r="G63" s="18" t="n"/>
      <c r="H63" s="19">
        <f>IF(OR($D63="",$F63=""),"",IFERROR(IF(VLOOKUP($F63,Assumptions!$A$5:$C$7,2,FALSE)="NONE",0,IF($G63&lt;&gt;"",$G63,IF(VLOOKUP($F63,Assumptions!$A$5:$C$7,2,FALSE)="ACTUAL",DAY(EOMONTH($D63,0))-DAY($D63)+1,MAX(0,VLOOKUP($F63,Assumptions!$A$5:$C$7,3,FALSE)-MIN(DAY($D63),VLOOKUP($F63,Assumptions!$A$5:$C$7,3,FALSE))+1)))),""))</f>
        <v/>
      </c>
      <c r="I63" s="20">
        <f>IF(OR(NOT(ISNUMBER($E63)),NOT(ISNUMBER($H63)),$F63=""),"",IFERROR(IF(VLOOKUP($F63,Assumptions!$A$5:$C$7,2,FALSE)="NONE",0,ROUND($E63*$H63/IF(VLOOKUP($F63,Assumptions!$A$5:$C$7,2,FALSE)="ACTUAL",DAY(EOMONTH($D63,0)),VLOOKUP($F63,Assumptions!$A$5:$C$7,3,FALSE)),2)),""))</f>
        <v/>
      </c>
      <c r="J63" s="14" t="n"/>
      <c r="K63" s="20">
        <f>IF(OR(NOT(ISNUMBER($E63)),$J63=""),"",IF($J63="Yes",ROUND($E63,2),0))</f>
        <v/>
      </c>
      <c r="L63" s="17" t="n"/>
      <c r="M63" s="15" t="n"/>
      <c r="N63" s="17" t="n"/>
      <c r="O63" s="17" t="n"/>
      <c r="P63" s="20">
        <f>IF(OR($A63="",NOT(ISNUMBER($I63)),NOT(ISNUMBER($K63)),NOT(OR($L63="",ISNUMBER($L63))),NOT(OR($N63="",ISNUMBER($N63))),NOT(OR($O63="",ISNUMBER($O63)))),"",IFERROR(MAX(0,ROUND(SUM($I63,$K63,$L63,$N63)-IF($O63="",0,$O63),2)),""))</f>
        <v/>
      </c>
      <c r="Q63" s="17" t="n"/>
      <c r="R63" s="20">
        <f>IF($P63="","",IF(NOT(OR($Q63="",ISNUMBER($Q63))),"",IFERROR(MAX(0,ROUND($P63-IF($Q63="",0,$Q63),2)),"")))</f>
        <v/>
      </c>
      <c r="S63" s="14" t="n"/>
      <c r="T63" s="14" t="n"/>
      <c r="U63" s="21">
        <f>IF(COUNTA($A63:$G63,$J63,$L63:$O63,$Q63,$S63:$T63)=0,"",IF(OR($A63="",$B63="",$C63="",$D63="",$E63="",$F63="",$J63="",$S63="",$T63=""),"Check required inputs",IF(COUNTIF($A$5:$A$104,$A63)&gt;1,"Duplicate tenancy ID",IF(OR(NOT(ISNUMBER($D63)),NOT(ISNUMBER($E63)),AND($G63&lt;&gt;"",NOT(ISNUMBER($G63))),AND($L63&lt;&gt;"",NOT(ISNUMBER($L63))),AND($N63&lt;&gt;"",NOT(ISNUMBER($N63))),AND($O63&lt;&gt;"",NOT(ISNUMBER($O63))),AND($Q63&lt;&gt;"",NOT(ISNUMBER($Q63)))),"Check date or amount entries",IF(OR($D63&lt;Assumptions!$F$5,$D63&gt;Assumptions!$F$6),"Check move-in date",IF(OR(AND(ISNUMBER($E63),$E63&gt;Assumptions!$F$7),AND(ISNUMBER($L63),$L63&gt;Assumptions!$F$7),AND(ISNUMBER($N63),$N63&gt;Assumptions!$F$7),AND(ISNUMBER($O63),$O63&gt;Assumptions!$F$7),AND(ISNUMBER($Q63),$Q63&gt;Assumptions!$F$7)),"Check amount limit",IF(AND(ISNUMBER($N63),$N63&gt;0,$M63=""),"Describe manager-entered charge",IF(AND(ISNUMBER($H63),$H63&gt;IFERROR(IF(VLOOKUP($F63,Assumptions!$A$5:$C$7,2,FALSE)="ACTUAL",DAY(EOMONTH($D63,0)),VLOOKUP($F63,Assumptions!$A$5:$C$7,3,FALSE)),Assumptions!$F$8)),"Check prorated days",IF(OR($H63="",$I63="",$K63="",$P63=""),"Check calculation settings",IF($T63="Canceled","Canceled: verify amounts",IF(AND($T63="Complete",$R63&gt;0),"Complete status has balance",IF(AND(ISNUMBER($P63),ISNUMBER($Q63),$Q63&gt;$P63),"Received exceeds total",IF(AND(ISNUMBER($D63),$D63&lt;TODAY(),$R63&gt;0,$T63&lt;&gt;"Canceled"),"Past move-in with balance","")))))))))))))</f>
        <v/>
      </c>
      <c r="X63">
        <f>""</f>
        <v/>
      </c>
      <c r="Z63">
        <f>""</f>
        <v/>
      </c>
      <c r="AA63">
        <f>""</f>
        <v/>
      </c>
      <c r="AB63">
        <f>""</f>
        <v/>
      </c>
    </row>
    <row r="64">
      <c r="A64" s="14" t="n"/>
      <c r="B64" s="15" t="n"/>
      <c r="C64" s="14" t="n"/>
      <c r="D64" s="16" t="n"/>
      <c r="E64" s="17" t="n"/>
      <c r="F64" s="15" t="n"/>
      <c r="G64" s="18" t="n"/>
      <c r="H64" s="22">
        <f>IF(OR($D64="",$F64=""),"",IFERROR(IF(VLOOKUP($F64,Assumptions!$A$5:$C$7,2,FALSE)="NONE",0,IF($G64&lt;&gt;"",$G64,IF(VLOOKUP($F64,Assumptions!$A$5:$C$7,2,FALSE)="ACTUAL",DAY(EOMONTH($D64,0))-DAY($D64)+1,MAX(0,VLOOKUP($F64,Assumptions!$A$5:$C$7,3,FALSE)-MIN(DAY($D64),VLOOKUP($F64,Assumptions!$A$5:$C$7,3,FALSE))+1)))),""))</f>
        <v/>
      </c>
      <c r="I64" s="23">
        <f>IF(OR(NOT(ISNUMBER($E64)),NOT(ISNUMBER($H64)),$F64=""),"",IFERROR(IF(VLOOKUP($F64,Assumptions!$A$5:$C$7,2,FALSE)="NONE",0,ROUND($E64*$H64/IF(VLOOKUP($F64,Assumptions!$A$5:$C$7,2,FALSE)="ACTUAL",DAY(EOMONTH($D64,0)),VLOOKUP($F64,Assumptions!$A$5:$C$7,3,FALSE)),2)),""))</f>
        <v/>
      </c>
      <c r="J64" s="14" t="n"/>
      <c r="K64" s="23">
        <f>IF(OR(NOT(ISNUMBER($E64)),$J64=""),"",IF($J64="Yes",ROUND($E64,2),0))</f>
        <v/>
      </c>
      <c r="L64" s="17" t="n"/>
      <c r="M64" s="15" t="n"/>
      <c r="N64" s="17" t="n"/>
      <c r="O64" s="17" t="n"/>
      <c r="P64" s="23">
        <f>IF(OR($A64="",NOT(ISNUMBER($I64)),NOT(ISNUMBER($K64)),NOT(OR($L64="",ISNUMBER($L64))),NOT(OR($N64="",ISNUMBER($N64))),NOT(OR($O64="",ISNUMBER($O64)))),"",IFERROR(MAX(0,ROUND(SUM($I64,$K64,$L64,$N64)-IF($O64="",0,$O64),2)),""))</f>
        <v/>
      </c>
      <c r="Q64" s="17" t="n"/>
      <c r="R64" s="23">
        <f>IF($P64="","",IF(NOT(OR($Q64="",ISNUMBER($Q64))),"",IFERROR(MAX(0,ROUND($P64-IF($Q64="",0,$Q64),2)),"")))</f>
        <v/>
      </c>
      <c r="S64" s="14" t="n"/>
      <c r="T64" s="14" t="n"/>
      <c r="U64" s="24">
        <f>IF(COUNTA($A64:$G64,$J64,$L64:$O64,$Q64,$S64:$T64)=0,"",IF(OR($A64="",$B64="",$C64="",$D64="",$E64="",$F64="",$J64="",$S64="",$T64=""),"Check required inputs",IF(COUNTIF($A$5:$A$104,$A64)&gt;1,"Duplicate tenancy ID",IF(OR(NOT(ISNUMBER($D64)),NOT(ISNUMBER($E64)),AND($G64&lt;&gt;"",NOT(ISNUMBER($G64))),AND($L64&lt;&gt;"",NOT(ISNUMBER($L64))),AND($N64&lt;&gt;"",NOT(ISNUMBER($N64))),AND($O64&lt;&gt;"",NOT(ISNUMBER($O64))),AND($Q64&lt;&gt;"",NOT(ISNUMBER($Q64)))),"Check date or amount entries",IF(OR($D64&lt;Assumptions!$F$5,$D64&gt;Assumptions!$F$6),"Check move-in date",IF(OR(AND(ISNUMBER($E64),$E64&gt;Assumptions!$F$7),AND(ISNUMBER($L64),$L64&gt;Assumptions!$F$7),AND(ISNUMBER($N64),$N64&gt;Assumptions!$F$7),AND(ISNUMBER($O64),$O64&gt;Assumptions!$F$7),AND(ISNUMBER($Q64),$Q64&gt;Assumptions!$F$7)),"Check amount limit",IF(AND(ISNUMBER($N64),$N64&gt;0,$M64=""),"Describe manager-entered charge",IF(AND(ISNUMBER($H64),$H64&gt;IFERROR(IF(VLOOKUP($F64,Assumptions!$A$5:$C$7,2,FALSE)="ACTUAL",DAY(EOMONTH($D64,0)),VLOOKUP($F64,Assumptions!$A$5:$C$7,3,FALSE)),Assumptions!$F$8)),"Check prorated days",IF(OR($H64="",$I64="",$K64="",$P64=""),"Check calculation settings",IF($T64="Canceled","Canceled: verify amounts",IF(AND($T64="Complete",$R64&gt;0),"Complete status has balance",IF(AND(ISNUMBER($P64),ISNUMBER($Q64),$Q64&gt;$P64),"Received exceeds total",IF(AND(ISNUMBER($D64),$D64&lt;TODAY(),$R64&gt;0,$T64&lt;&gt;"Canceled"),"Past move-in with balance","")))))))))))))</f>
        <v/>
      </c>
      <c r="X64">
        <f>""</f>
        <v/>
      </c>
      <c r="Z64">
        <f>""</f>
        <v/>
      </c>
      <c r="AA64">
        <f>""</f>
        <v/>
      </c>
      <c r="AB64">
        <f>""</f>
        <v/>
      </c>
    </row>
    <row r="65">
      <c r="A65" s="14" t="n"/>
      <c r="B65" s="15" t="n"/>
      <c r="C65" s="14" t="n"/>
      <c r="D65" s="16" t="n"/>
      <c r="E65" s="17" t="n"/>
      <c r="F65" s="15" t="n"/>
      <c r="G65" s="18" t="n"/>
      <c r="H65" s="19">
        <f>IF(OR($D65="",$F65=""),"",IFERROR(IF(VLOOKUP($F65,Assumptions!$A$5:$C$7,2,FALSE)="NONE",0,IF($G65&lt;&gt;"",$G65,IF(VLOOKUP($F65,Assumptions!$A$5:$C$7,2,FALSE)="ACTUAL",DAY(EOMONTH($D65,0))-DAY($D65)+1,MAX(0,VLOOKUP($F65,Assumptions!$A$5:$C$7,3,FALSE)-MIN(DAY($D65),VLOOKUP($F65,Assumptions!$A$5:$C$7,3,FALSE))+1)))),""))</f>
        <v/>
      </c>
      <c r="I65" s="20">
        <f>IF(OR(NOT(ISNUMBER($E65)),NOT(ISNUMBER($H65)),$F65=""),"",IFERROR(IF(VLOOKUP($F65,Assumptions!$A$5:$C$7,2,FALSE)="NONE",0,ROUND($E65*$H65/IF(VLOOKUP($F65,Assumptions!$A$5:$C$7,2,FALSE)="ACTUAL",DAY(EOMONTH($D65,0)),VLOOKUP($F65,Assumptions!$A$5:$C$7,3,FALSE)),2)),""))</f>
        <v/>
      </c>
      <c r="J65" s="14" t="n"/>
      <c r="K65" s="20">
        <f>IF(OR(NOT(ISNUMBER($E65)),$J65=""),"",IF($J65="Yes",ROUND($E65,2),0))</f>
        <v/>
      </c>
      <c r="L65" s="17" t="n"/>
      <c r="M65" s="15" t="n"/>
      <c r="N65" s="17" t="n"/>
      <c r="O65" s="17" t="n"/>
      <c r="P65" s="20">
        <f>IF(OR($A65="",NOT(ISNUMBER($I65)),NOT(ISNUMBER($K65)),NOT(OR($L65="",ISNUMBER($L65))),NOT(OR($N65="",ISNUMBER($N65))),NOT(OR($O65="",ISNUMBER($O65)))),"",IFERROR(MAX(0,ROUND(SUM($I65,$K65,$L65,$N65)-IF($O65="",0,$O65),2)),""))</f>
        <v/>
      </c>
      <c r="Q65" s="17" t="n"/>
      <c r="R65" s="20">
        <f>IF($P65="","",IF(NOT(OR($Q65="",ISNUMBER($Q65))),"",IFERROR(MAX(0,ROUND($P65-IF($Q65="",0,$Q65),2)),"")))</f>
        <v/>
      </c>
      <c r="S65" s="14" t="n"/>
      <c r="T65" s="14" t="n"/>
      <c r="U65" s="21">
        <f>IF(COUNTA($A65:$G65,$J65,$L65:$O65,$Q65,$S65:$T65)=0,"",IF(OR($A65="",$B65="",$C65="",$D65="",$E65="",$F65="",$J65="",$S65="",$T65=""),"Check required inputs",IF(COUNTIF($A$5:$A$104,$A65)&gt;1,"Duplicate tenancy ID",IF(OR(NOT(ISNUMBER($D65)),NOT(ISNUMBER($E65)),AND($G65&lt;&gt;"",NOT(ISNUMBER($G65))),AND($L65&lt;&gt;"",NOT(ISNUMBER($L65))),AND($N65&lt;&gt;"",NOT(ISNUMBER($N65))),AND($O65&lt;&gt;"",NOT(ISNUMBER($O65))),AND($Q65&lt;&gt;"",NOT(ISNUMBER($Q65)))),"Check date or amount entries",IF(OR($D65&lt;Assumptions!$F$5,$D65&gt;Assumptions!$F$6),"Check move-in date",IF(OR(AND(ISNUMBER($E65),$E65&gt;Assumptions!$F$7),AND(ISNUMBER($L65),$L65&gt;Assumptions!$F$7),AND(ISNUMBER($N65),$N65&gt;Assumptions!$F$7),AND(ISNUMBER($O65),$O65&gt;Assumptions!$F$7),AND(ISNUMBER($Q65),$Q65&gt;Assumptions!$F$7)),"Check amount limit",IF(AND(ISNUMBER($N65),$N65&gt;0,$M65=""),"Describe manager-entered charge",IF(AND(ISNUMBER($H65),$H65&gt;IFERROR(IF(VLOOKUP($F65,Assumptions!$A$5:$C$7,2,FALSE)="ACTUAL",DAY(EOMONTH($D65,0)),VLOOKUP($F65,Assumptions!$A$5:$C$7,3,FALSE)),Assumptions!$F$8)),"Check prorated days",IF(OR($H65="",$I65="",$K65="",$P65=""),"Check calculation settings",IF($T65="Canceled","Canceled: verify amounts",IF(AND($T65="Complete",$R65&gt;0),"Complete status has balance",IF(AND(ISNUMBER($P65),ISNUMBER($Q65),$Q65&gt;$P65),"Received exceeds total",IF(AND(ISNUMBER($D65),$D65&lt;TODAY(),$R65&gt;0,$T65&lt;&gt;"Canceled"),"Past move-in with balance","")))))))))))))</f>
        <v/>
      </c>
      <c r="X65">
        <f>""</f>
        <v/>
      </c>
      <c r="Z65">
        <f>""</f>
        <v/>
      </c>
      <c r="AA65">
        <f>""</f>
        <v/>
      </c>
      <c r="AB65">
        <f>""</f>
        <v/>
      </c>
    </row>
    <row r="66">
      <c r="A66" s="14" t="n"/>
      <c r="B66" s="15" t="n"/>
      <c r="C66" s="14" t="n"/>
      <c r="D66" s="16" t="n"/>
      <c r="E66" s="17" t="n"/>
      <c r="F66" s="15" t="n"/>
      <c r="G66" s="18" t="n"/>
      <c r="H66" s="22">
        <f>IF(OR($D66="",$F66=""),"",IFERROR(IF(VLOOKUP($F66,Assumptions!$A$5:$C$7,2,FALSE)="NONE",0,IF($G66&lt;&gt;"",$G66,IF(VLOOKUP($F66,Assumptions!$A$5:$C$7,2,FALSE)="ACTUAL",DAY(EOMONTH($D66,0))-DAY($D66)+1,MAX(0,VLOOKUP($F66,Assumptions!$A$5:$C$7,3,FALSE)-MIN(DAY($D66),VLOOKUP($F66,Assumptions!$A$5:$C$7,3,FALSE))+1)))),""))</f>
        <v/>
      </c>
      <c r="I66" s="23">
        <f>IF(OR(NOT(ISNUMBER($E66)),NOT(ISNUMBER($H66)),$F66=""),"",IFERROR(IF(VLOOKUP($F66,Assumptions!$A$5:$C$7,2,FALSE)="NONE",0,ROUND($E66*$H66/IF(VLOOKUP($F66,Assumptions!$A$5:$C$7,2,FALSE)="ACTUAL",DAY(EOMONTH($D66,0)),VLOOKUP($F66,Assumptions!$A$5:$C$7,3,FALSE)),2)),""))</f>
        <v/>
      </c>
      <c r="J66" s="14" t="n"/>
      <c r="K66" s="23">
        <f>IF(OR(NOT(ISNUMBER($E66)),$J66=""),"",IF($J66="Yes",ROUND($E66,2),0))</f>
        <v/>
      </c>
      <c r="L66" s="17" t="n"/>
      <c r="M66" s="15" t="n"/>
      <c r="N66" s="17" t="n"/>
      <c r="O66" s="17" t="n"/>
      <c r="P66" s="23">
        <f>IF(OR($A66="",NOT(ISNUMBER($I66)),NOT(ISNUMBER($K66)),NOT(OR($L66="",ISNUMBER($L66))),NOT(OR($N66="",ISNUMBER($N66))),NOT(OR($O66="",ISNUMBER($O66)))),"",IFERROR(MAX(0,ROUND(SUM($I66,$K66,$L66,$N66)-IF($O66="",0,$O66),2)),""))</f>
        <v/>
      </c>
      <c r="Q66" s="17" t="n"/>
      <c r="R66" s="23">
        <f>IF($P66="","",IF(NOT(OR($Q66="",ISNUMBER($Q66))),"",IFERROR(MAX(0,ROUND($P66-IF($Q66="",0,$Q66),2)),"")))</f>
        <v/>
      </c>
      <c r="S66" s="14" t="n"/>
      <c r="T66" s="14" t="n"/>
      <c r="U66" s="24">
        <f>IF(COUNTA($A66:$G66,$J66,$L66:$O66,$Q66,$S66:$T66)=0,"",IF(OR($A66="",$B66="",$C66="",$D66="",$E66="",$F66="",$J66="",$S66="",$T66=""),"Check required inputs",IF(COUNTIF($A$5:$A$104,$A66)&gt;1,"Duplicate tenancy ID",IF(OR(NOT(ISNUMBER($D66)),NOT(ISNUMBER($E66)),AND($G66&lt;&gt;"",NOT(ISNUMBER($G66))),AND($L66&lt;&gt;"",NOT(ISNUMBER($L66))),AND($N66&lt;&gt;"",NOT(ISNUMBER($N66))),AND($O66&lt;&gt;"",NOT(ISNUMBER($O66))),AND($Q66&lt;&gt;"",NOT(ISNUMBER($Q66)))),"Check date or amount entries",IF(OR($D66&lt;Assumptions!$F$5,$D66&gt;Assumptions!$F$6),"Check move-in date",IF(OR(AND(ISNUMBER($E66),$E66&gt;Assumptions!$F$7),AND(ISNUMBER($L66),$L66&gt;Assumptions!$F$7),AND(ISNUMBER($N66),$N66&gt;Assumptions!$F$7),AND(ISNUMBER($O66),$O66&gt;Assumptions!$F$7),AND(ISNUMBER($Q66),$Q66&gt;Assumptions!$F$7)),"Check amount limit",IF(AND(ISNUMBER($N66),$N66&gt;0,$M66=""),"Describe manager-entered charge",IF(AND(ISNUMBER($H66),$H66&gt;IFERROR(IF(VLOOKUP($F66,Assumptions!$A$5:$C$7,2,FALSE)="ACTUAL",DAY(EOMONTH($D66,0)),VLOOKUP($F66,Assumptions!$A$5:$C$7,3,FALSE)),Assumptions!$F$8)),"Check prorated days",IF(OR($H66="",$I66="",$K66="",$P66=""),"Check calculation settings",IF($T66="Canceled","Canceled: verify amounts",IF(AND($T66="Complete",$R66&gt;0),"Complete status has balance",IF(AND(ISNUMBER($P66),ISNUMBER($Q66),$Q66&gt;$P66),"Received exceeds total",IF(AND(ISNUMBER($D66),$D66&lt;TODAY(),$R66&gt;0,$T66&lt;&gt;"Canceled"),"Past move-in with balance","")))))))))))))</f>
        <v/>
      </c>
      <c r="X66">
        <f>""</f>
        <v/>
      </c>
      <c r="Z66">
        <f>""</f>
        <v/>
      </c>
      <c r="AA66">
        <f>""</f>
        <v/>
      </c>
      <c r="AB66">
        <f>""</f>
        <v/>
      </c>
    </row>
    <row r="67">
      <c r="A67" s="14" t="n"/>
      <c r="B67" s="15" t="n"/>
      <c r="C67" s="14" t="n"/>
      <c r="D67" s="16" t="n"/>
      <c r="E67" s="17" t="n"/>
      <c r="F67" s="15" t="n"/>
      <c r="G67" s="18" t="n"/>
      <c r="H67" s="19">
        <f>IF(OR($D67="",$F67=""),"",IFERROR(IF(VLOOKUP($F67,Assumptions!$A$5:$C$7,2,FALSE)="NONE",0,IF($G67&lt;&gt;"",$G67,IF(VLOOKUP($F67,Assumptions!$A$5:$C$7,2,FALSE)="ACTUAL",DAY(EOMONTH($D67,0))-DAY($D67)+1,MAX(0,VLOOKUP($F67,Assumptions!$A$5:$C$7,3,FALSE)-MIN(DAY($D67),VLOOKUP($F67,Assumptions!$A$5:$C$7,3,FALSE))+1)))),""))</f>
        <v/>
      </c>
      <c r="I67" s="20">
        <f>IF(OR(NOT(ISNUMBER($E67)),NOT(ISNUMBER($H67)),$F67=""),"",IFERROR(IF(VLOOKUP($F67,Assumptions!$A$5:$C$7,2,FALSE)="NONE",0,ROUND($E67*$H67/IF(VLOOKUP($F67,Assumptions!$A$5:$C$7,2,FALSE)="ACTUAL",DAY(EOMONTH($D67,0)),VLOOKUP($F67,Assumptions!$A$5:$C$7,3,FALSE)),2)),""))</f>
        <v/>
      </c>
      <c r="J67" s="14" t="n"/>
      <c r="K67" s="20">
        <f>IF(OR(NOT(ISNUMBER($E67)),$J67=""),"",IF($J67="Yes",ROUND($E67,2),0))</f>
        <v/>
      </c>
      <c r="L67" s="17" t="n"/>
      <c r="M67" s="15" t="n"/>
      <c r="N67" s="17" t="n"/>
      <c r="O67" s="17" t="n"/>
      <c r="P67" s="20">
        <f>IF(OR($A67="",NOT(ISNUMBER($I67)),NOT(ISNUMBER($K67)),NOT(OR($L67="",ISNUMBER($L67))),NOT(OR($N67="",ISNUMBER($N67))),NOT(OR($O67="",ISNUMBER($O67)))),"",IFERROR(MAX(0,ROUND(SUM($I67,$K67,$L67,$N67)-IF($O67="",0,$O67),2)),""))</f>
        <v/>
      </c>
      <c r="Q67" s="17" t="n"/>
      <c r="R67" s="20">
        <f>IF($P67="","",IF(NOT(OR($Q67="",ISNUMBER($Q67))),"",IFERROR(MAX(0,ROUND($P67-IF($Q67="",0,$Q67),2)),"")))</f>
        <v/>
      </c>
      <c r="S67" s="14" t="n"/>
      <c r="T67" s="14" t="n"/>
      <c r="U67" s="21">
        <f>IF(COUNTA($A67:$G67,$J67,$L67:$O67,$Q67,$S67:$T67)=0,"",IF(OR($A67="",$B67="",$C67="",$D67="",$E67="",$F67="",$J67="",$S67="",$T67=""),"Check required inputs",IF(COUNTIF($A$5:$A$104,$A67)&gt;1,"Duplicate tenancy ID",IF(OR(NOT(ISNUMBER($D67)),NOT(ISNUMBER($E67)),AND($G67&lt;&gt;"",NOT(ISNUMBER($G67))),AND($L67&lt;&gt;"",NOT(ISNUMBER($L67))),AND($N67&lt;&gt;"",NOT(ISNUMBER($N67))),AND($O67&lt;&gt;"",NOT(ISNUMBER($O67))),AND($Q67&lt;&gt;"",NOT(ISNUMBER($Q67)))),"Check date or amount entries",IF(OR($D67&lt;Assumptions!$F$5,$D67&gt;Assumptions!$F$6),"Check move-in date",IF(OR(AND(ISNUMBER($E67),$E67&gt;Assumptions!$F$7),AND(ISNUMBER($L67),$L67&gt;Assumptions!$F$7),AND(ISNUMBER($N67),$N67&gt;Assumptions!$F$7),AND(ISNUMBER($O67),$O67&gt;Assumptions!$F$7),AND(ISNUMBER($Q67),$Q67&gt;Assumptions!$F$7)),"Check amount limit",IF(AND(ISNUMBER($N67),$N67&gt;0,$M67=""),"Describe manager-entered charge",IF(AND(ISNUMBER($H67),$H67&gt;IFERROR(IF(VLOOKUP($F67,Assumptions!$A$5:$C$7,2,FALSE)="ACTUAL",DAY(EOMONTH($D67,0)),VLOOKUP($F67,Assumptions!$A$5:$C$7,3,FALSE)),Assumptions!$F$8)),"Check prorated days",IF(OR($H67="",$I67="",$K67="",$P67=""),"Check calculation settings",IF($T67="Canceled","Canceled: verify amounts",IF(AND($T67="Complete",$R67&gt;0),"Complete status has balance",IF(AND(ISNUMBER($P67),ISNUMBER($Q67),$Q67&gt;$P67),"Received exceeds total",IF(AND(ISNUMBER($D67),$D67&lt;TODAY(),$R67&gt;0,$T67&lt;&gt;"Canceled"),"Past move-in with balance","")))))))))))))</f>
        <v/>
      </c>
      <c r="X67">
        <f>""</f>
        <v/>
      </c>
      <c r="Z67">
        <f>""</f>
        <v/>
      </c>
      <c r="AA67">
        <f>""</f>
        <v/>
      </c>
      <c r="AB67">
        <f>""</f>
        <v/>
      </c>
    </row>
    <row r="68">
      <c r="A68" s="14" t="n"/>
      <c r="B68" s="15" t="n"/>
      <c r="C68" s="14" t="n"/>
      <c r="D68" s="16" t="n"/>
      <c r="E68" s="17" t="n"/>
      <c r="F68" s="15" t="n"/>
      <c r="G68" s="18" t="n"/>
      <c r="H68" s="22">
        <f>IF(OR($D68="",$F68=""),"",IFERROR(IF(VLOOKUP($F68,Assumptions!$A$5:$C$7,2,FALSE)="NONE",0,IF($G68&lt;&gt;"",$G68,IF(VLOOKUP($F68,Assumptions!$A$5:$C$7,2,FALSE)="ACTUAL",DAY(EOMONTH($D68,0))-DAY($D68)+1,MAX(0,VLOOKUP($F68,Assumptions!$A$5:$C$7,3,FALSE)-MIN(DAY($D68),VLOOKUP($F68,Assumptions!$A$5:$C$7,3,FALSE))+1)))),""))</f>
        <v/>
      </c>
      <c r="I68" s="23">
        <f>IF(OR(NOT(ISNUMBER($E68)),NOT(ISNUMBER($H68)),$F68=""),"",IFERROR(IF(VLOOKUP($F68,Assumptions!$A$5:$C$7,2,FALSE)="NONE",0,ROUND($E68*$H68/IF(VLOOKUP($F68,Assumptions!$A$5:$C$7,2,FALSE)="ACTUAL",DAY(EOMONTH($D68,0)),VLOOKUP($F68,Assumptions!$A$5:$C$7,3,FALSE)),2)),""))</f>
        <v/>
      </c>
      <c r="J68" s="14" t="n"/>
      <c r="K68" s="23">
        <f>IF(OR(NOT(ISNUMBER($E68)),$J68=""),"",IF($J68="Yes",ROUND($E68,2),0))</f>
        <v/>
      </c>
      <c r="L68" s="17" t="n"/>
      <c r="M68" s="15" t="n"/>
      <c r="N68" s="17" t="n"/>
      <c r="O68" s="17" t="n"/>
      <c r="P68" s="23">
        <f>IF(OR($A68="",NOT(ISNUMBER($I68)),NOT(ISNUMBER($K68)),NOT(OR($L68="",ISNUMBER($L68))),NOT(OR($N68="",ISNUMBER($N68))),NOT(OR($O68="",ISNUMBER($O68)))),"",IFERROR(MAX(0,ROUND(SUM($I68,$K68,$L68,$N68)-IF($O68="",0,$O68),2)),""))</f>
        <v/>
      </c>
      <c r="Q68" s="17" t="n"/>
      <c r="R68" s="23">
        <f>IF($P68="","",IF(NOT(OR($Q68="",ISNUMBER($Q68))),"",IFERROR(MAX(0,ROUND($P68-IF($Q68="",0,$Q68),2)),"")))</f>
        <v/>
      </c>
      <c r="S68" s="14" t="n"/>
      <c r="T68" s="14" t="n"/>
      <c r="U68" s="24">
        <f>IF(COUNTA($A68:$G68,$J68,$L68:$O68,$Q68,$S68:$T68)=0,"",IF(OR($A68="",$B68="",$C68="",$D68="",$E68="",$F68="",$J68="",$S68="",$T68=""),"Check required inputs",IF(COUNTIF($A$5:$A$104,$A68)&gt;1,"Duplicate tenancy ID",IF(OR(NOT(ISNUMBER($D68)),NOT(ISNUMBER($E68)),AND($G68&lt;&gt;"",NOT(ISNUMBER($G68))),AND($L68&lt;&gt;"",NOT(ISNUMBER($L68))),AND($N68&lt;&gt;"",NOT(ISNUMBER($N68))),AND($O68&lt;&gt;"",NOT(ISNUMBER($O68))),AND($Q68&lt;&gt;"",NOT(ISNUMBER($Q68)))),"Check date or amount entries",IF(OR($D68&lt;Assumptions!$F$5,$D68&gt;Assumptions!$F$6),"Check move-in date",IF(OR(AND(ISNUMBER($E68),$E68&gt;Assumptions!$F$7),AND(ISNUMBER($L68),$L68&gt;Assumptions!$F$7),AND(ISNUMBER($N68),$N68&gt;Assumptions!$F$7),AND(ISNUMBER($O68),$O68&gt;Assumptions!$F$7),AND(ISNUMBER($Q68),$Q68&gt;Assumptions!$F$7)),"Check amount limit",IF(AND(ISNUMBER($N68),$N68&gt;0,$M68=""),"Describe manager-entered charge",IF(AND(ISNUMBER($H68),$H68&gt;IFERROR(IF(VLOOKUP($F68,Assumptions!$A$5:$C$7,2,FALSE)="ACTUAL",DAY(EOMONTH($D68,0)),VLOOKUP($F68,Assumptions!$A$5:$C$7,3,FALSE)),Assumptions!$F$8)),"Check prorated days",IF(OR($H68="",$I68="",$K68="",$P68=""),"Check calculation settings",IF($T68="Canceled","Canceled: verify amounts",IF(AND($T68="Complete",$R68&gt;0),"Complete status has balance",IF(AND(ISNUMBER($P68),ISNUMBER($Q68),$Q68&gt;$P68),"Received exceeds total",IF(AND(ISNUMBER($D68),$D68&lt;TODAY(),$R68&gt;0,$T68&lt;&gt;"Canceled"),"Past move-in with balance","")))))))))))))</f>
        <v/>
      </c>
      <c r="X68">
        <f>""</f>
        <v/>
      </c>
      <c r="Z68">
        <f>""</f>
        <v/>
      </c>
      <c r="AA68">
        <f>""</f>
        <v/>
      </c>
      <c r="AB68">
        <f>""</f>
        <v/>
      </c>
    </row>
    <row r="69">
      <c r="A69" s="14" t="n"/>
      <c r="B69" s="15" t="n"/>
      <c r="C69" s="14" t="n"/>
      <c r="D69" s="16" t="n"/>
      <c r="E69" s="17" t="n"/>
      <c r="F69" s="15" t="n"/>
      <c r="G69" s="18" t="n"/>
      <c r="H69" s="19">
        <f>IF(OR($D69="",$F69=""),"",IFERROR(IF(VLOOKUP($F69,Assumptions!$A$5:$C$7,2,FALSE)="NONE",0,IF($G69&lt;&gt;"",$G69,IF(VLOOKUP($F69,Assumptions!$A$5:$C$7,2,FALSE)="ACTUAL",DAY(EOMONTH($D69,0))-DAY($D69)+1,MAX(0,VLOOKUP($F69,Assumptions!$A$5:$C$7,3,FALSE)-MIN(DAY($D69),VLOOKUP($F69,Assumptions!$A$5:$C$7,3,FALSE))+1)))),""))</f>
        <v/>
      </c>
      <c r="I69" s="20">
        <f>IF(OR(NOT(ISNUMBER($E69)),NOT(ISNUMBER($H69)),$F69=""),"",IFERROR(IF(VLOOKUP($F69,Assumptions!$A$5:$C$7,2,FALSE)="NONE",0,ROUND($E69*$H69/IF(VLOOKUP($F69,Assumptions!$A$5:$C$7,2,FALSE)="ACTUAL",DAY(EOMONTH($D69,0)),VLOOKUP($F69,Assumptions!$A$5:$C$7,3,FALSE)),2)),""))</f>
        <v/>
      </c>
      <c r="J69" s="14" t="n"/>
      <c r="K69" s="20">
        <f>IF(OR(NOT(ISNUMBER($E69)),$J69=""),"",IF($J69="Yes",ROUND($E69,2),0))</f>
        <v/>
      </c>
      <c r="L69" s="17" t="n"/>
      <c r="M69" s="15" t="n"/>
      <c r="N69" s="17" t="n"/>
      <c r="O69" s="17" t="n"/>
      <c r="P69" s="20">
        <f>IF(OR($A69="",NOT(ISNUMBER($I69)),NOT(ISNUMBER($K69)),NOT(OR($L69="",ISNUMBER($L69))),NOT(OR($N69="",ISNUMBER($N69))),NOT(OR($O69="",ISNUMBER($O69)))),"",IFERROR(MAX(0,ROUND(SUM($I69,$K69,$L69,$N69)-IF($O69="",0,$O69),2)),""))</f>
        <v/>
      </c>
      <c r="Q69" s="17" t="n"/>
      <c r="R69" s="20">
        <f>IF($P69="","",IF(NOT(OR($Q69="",ISNUMBER($Q69))),"",IFERROR(MAX(0,ROUND($P69-IF($Q69="",0,$Q69),2)),"")))</f>
        <v/>
      </c>
      <c r="S69" s="14" t="n"/>
      <c r="T69" s="14" t="n"/>
      <c r="U69" s="21">
        <f>IF(COUNTA($A69:$G69,$J69,$L69:$O69,$Q69,$S69:$T69)=0,"",IF(OR($A69="",$B69="",$C69="",$D69="",$E69="",$F69="",$J69="",$S69="",$T69=""),"Check required inputs",IF(COUNTIF($A$5:$A$104,$A69)&gt;1,"Duplicate tenancy ID",IF(OR(NOT(ISNUMBER($D69)),NOT(ISNUMBER($E69)),AND($G69&lt;&gt;"",NOT(ISNUMBER($G69))),AND($L69&lt;&gt;"",NOT(ISNUMBER($L69))),AND($N69&lt;&gt;"",NOT(ISNUMBER($N69))),AND($O69&lt;&gt;"",NOT(ISNUMBER($O69))),AND($Q69&lt;&gt;"",NOT(ISNUMBER($Q69)))),"Check date or amount entries",IF(OR($D69&lt;Assumptions!$F$5,$D69&gt;Assumptions!$F$6),"Check move-in date",IF(OR(AND(ISNUMBER($E69),$E69&gt;Assumptions!$F$7),AND(ISNUMBER($L69),$L69&gt;Assumptions!$F$7),AND(ISNUMBER($N69),$N69&gt;Assumptions!$F$7),AND(ISNUMBER($O69),$O69&gt;Assumptions!$F$7),AND(ISNUMBER($Q69),$Q69&gt;Assumptions!$F$7)),"Check amount limit",IF(AND(ISNUMBER($N69),$N69&gt;0,$M69=""),"Describe manager-entered charge",IF(AND(ISNUMBER($H69),$H69&gt;IFERROR(IF(VLOOKUP($F69,Assumptions!$A$5:$C$7,2,FALSE)="ACTUAL",DAY(EOMONTH($D69,0)),VLOOKUP($F69,Assumptions!$A$5:$C$7,3,FALSE)),Assumptions!$F$8)),"Check prorated days",IF(OR($H69="",$I69="",$K69="",$P69=""),"Check calculation settings",IF($T69="Canceled","Canceled: verify amounts",IF(AND($T69="Complete",$R69&gt;0),"Complete status has balance",IF(AND(ISNUMBER($P69),ISNUMBER($Q69),$Q69&gt;$P69),"Received exceeds total",IF(AND(ISNUMBER($D69),$D69&lt;TODAY(),$R69&gt;0,$T69&lt;&gt;"Canceled"),"Past move-in with balance","")))))))))))))</f>
        <v/>
      </c>
      <c r="X69">
        <f>""</f>
        <v/>
      </c>
      <c r="Z69">
        <f>""</f>
        <v/>
      </c>
      <c r="AA69">
        <f>""</f>
        <v/>
      </c>
      <c r="AB69">
        <f>""</f>
        <v/>
      </c>
    </row>
    <row r="70">
      <c r="A70" s="14" t="n"/>
      <c r="B70" s="15" t="n"/>
      <c r="C70" s="14" t="n"/>
      <c r="D70" s="16" t="n"/>
      <c r="E70" s="17" t="n"/>
      <c r="F70" s="15" t="n"/>
      <c r="G70" s="18" t="n"/>
      <c r="H70" s="22">
        <f>IF(OR($D70="",$F70=""),"",IFERROR(IF(VLOOKUP($F70,Assumptions!$A$5:$C$7,2,FALSE)="NONE",0,IF($G70&lt;&gt;"",$G70,IF(VLOOKUP($F70,Assumptions!$A$5:$C$7,2,FALSE)="ACTUAL",DAY(EOMONTH($D70,0))-DAY($D70)+1,MAX(0,VLOOKUP($F70,Assumptions!$A$5:$C$7,3,FALSE)-MIN(DAY($D70),VLOOKUP($F70,Assumptions!$A$5:$C$7,3,FALSE))+1)))),""))</f>
        <v/>
      </c>
      <c r="I70" s="23">
        <f>IF(OR(NOT(ISNUMBER($E70)),NOT(ISNUMBER($H70)),$F70=""),"",IFERROR(IF(VLOOKUP($F70,Assumptions!$A$5:$C$7,2,FALSE)="NONE",0,ROUND($E70*$H70/IF(VLOOKUP($F70,Assumptions!$A$5:$C$7,2,FALSE)="ACTUAL",DAY(EOMONTH($D70,0)),VLOOKUP($F70,Assumptions!$A$5:$C$7,3,FALSE)),2)),""))</f>
        <v/>
      </c>
      <c r="J70" s="14" t="n"/>
      <c r="K70" s="23">
        <f>IF(OR(NOT(ISNUMBER($E70)),$J70=""),"",IF($J70="Yes",ROUND($E70,2),0))</f>
        <v/>
      </c>
      <c r="L70" s="17" t="n"/>
      <c r="M70" s="15" t="n"/>
      <c r="N70" s="17" t="n"/>
      <c r="O70" s="17" t="n"/>
      <c r="P70" s="23">
        <f>IF(OR($A70="",NOT(ISNUMBER($I70)),NOT(ISNUMBER($K70)),NOT(OR($L70="",ISNUMBER($L70))),NOT(OR($N70="",ISNUMBER($N70))),NOT(OR($O70="",ISNUMBER($O70)))),"",IFERROR(MAX(0,ROUND(SUM($I70,$K70,$L70,$N70)-IF($O70="",0,$O70),2)),""))</f>
        <v/>
      </c>
      <c r="Q70" s="17" t="n"/>
      <c r="R70" s="23">
        <f>IF($P70="","",IF(NOT(OR($Q70="",ISNUMBER($Q70))),"",IFERROR(MAX(0,ROUND($P70-IF($Q70="",0,$Q70),2)),"")))</f>
        <v/>
      </c>
      <c r="S70" s="14" t="n"/>
      <c r="T70" s="14" t="n"/>
      <c r="U70" s="24">
        <f>IF(COUNTA($A70:$G70,$J70,$L70:$O70,$Q70,$S70:$T70)=0,"",IF(OR($A70="",$B70="",$C70="",$D70="",$E70="",$F70="",$J70="",$S70="",$T70=""),"Check required inputs",IF(COUNTIF($A$5:$A$104,$A70)&gt;1,"Duplicate tenancy ID",IF(OR(NOT(ISNUMBER($D70)),NOT(ISNUMBER($E70)),AND($G70&lt;&gt;"",NOT(ISNUMBER($G70))),AND($L70&lt;&gt;"",NOT(ISNUMBER($L70))),AND($N70&lt;&gt;"",NOT(ISNUMBER($N70))),AND($O70&lt;&gt;"",NOT(ISNUMBER($O70))),AND($Q70&lt;&gt;"",NOT(ISNUMBER($Q70)))),"Check date or amount entries",IF(OR($D70&lt;Assumptions!$F$5,$D70&gt;Assumptions!$F$6),"Check move-in date",IF(OR(AND(ISNUMBER($E70),$E70&gt;Assumptions!$F$7),AND(ISNUMBER($L70),$L70&gt;Assumptions!$F$7),AND(ISNUMBER($N70),$N70&gt;Assumptions!$F$7),AND(ISNUMBER($O70),$O70&gt;Assumptions!$F$7),AND(ISNUMBER($Q70),$Q70&gt;Assumptions!$F$7)),"Check amount limit",IF(AND(ISNUMBER($N70),$N70&gt;0,$M70=""),"Describe manager-entered charge",IF(AND(ISNUMBER($H70),$H70&gt;IFERROR(IF(VLOOKUP($F70,Assumptions!$A$5:$C$7,2,FALSE)="ACTUAL",DAY(EOMONTH($D70,0)),VLOOKUP($F70,Assumptions!$A$5:$C$7,3,FALSE)),Assumptions!$F$8)),"Check prorated days",IF(OR($H70="",$I70="",$K70="",$P70=""),"Check calculation settings",IF($T70="Canceled","Canceled: verify amounts",IF(AND($T70="Complete",$R70&gt;0),"Complete status has balance",IF(AND(ISNUMBER($P70),ISNUMBER($Q70),$Q70&gt;$P70),"Received exceeds total",IF(AND(ISNUMBER($D70),$D70&lt;TODAY(),$R70&gt;0,$T70&lt;&gt;"Canceled"),"Past move-in with balance","")))))))))))))</f>
        <v/>
      </c>
      <c r="X70">
        <f>""</f>
        <v/>
      </c>
      <c r="Z70">
        <f>""</f>
        <v/>
      </c>
      <c r="AA70">
        <f>""</f>
        <v/>
      </c>
      <c r="AB70">
        <f>""</f>
        <v/>
      </c>
    </row>
    <row r="71">
      <c r="A71" s="14" t="n"/>
      <c r="B71" s="15" t="n"/>
      <c r="C71" s="14" t="n"/>
      <c r="D71" s="16" t="n"/>
      <c r="E71" s="17" t="n"/>
      <c r="F71" s="15" t="n"/>
      <c r="G71" s="18" t="n"/>
      <c r="H71" s="19">
        <f>IF(OR($D71="",$F71=""),"",IFERROR(IF(VLOOKUP($F71,Assumptions!$A$5:$C$7,2,FALSE)="NONE",0,IF($G71&lt;&gt;"",$G71,IF(VLOOKUP($F71,Assumptions!$A$5:$C$7,2,FALSE)="ACTUAL",DAY(EOMONTH($D71,0))-DAY($D71)+1,MAX(0,VLOOKUP($F71,Assumptions!$A$5:$C$7,3,FALSE)-MIN(DAY($D71),VLOOKUP($F71,Assumptions!$A$5:$C$7,3,FALSE))+1)))),""))</f>
        <v/>
      </c>
      <c r="I71" s="20">
        <f>IF(OR(NOT(ISNUMBER($E71)),NOT(ISNUMBER($H71)),$F71=""),"",IFERROR(IF(VLOOKUP($F71,Assumptions!$A$5:$C$7,2,FALSE)="NONE",0,ROUND($E71*$H71/IF(VLOOKUP($F71,Assumptions!$A$5:$C$7,2,FALSE)="ACTUAL",DAY(EOMONTH($D71,0)),VLOOKUP($F71,Assumptions!$A$5:$C$7,3,FALSE)),2)),""))</f>
        <v/>
      </c>
      <c r="J71" s="14" t="n"/>
      <c r="K71" s="20">
        <f>IF(OR(NOT(ISNUMBER($E71)),$J71=""),"",IF($J71="Yes",ROUND($E71,2),0))</f>
        <v/>
      </c>
      <c r="L71" s="17" t="n"/>
      <c r="M71" s="15" t="n"/>
      <c r="N71" s="17" t="n"/>
      <c r="O71" s="17" t="n"/>
      <c r="P71" s="20">
        <f>IF(OR($A71="",NOT(ISNUMBER($I71)),NOT(ISNUMBER($K71)),NOT(OR($L71="",ISNUMBER($L71))),NOT(OR($N71="",ISNUMBER($N71))),NOT(OR($O71="",ISNUMBER($O71)))),"",IFERROR(MAX(0,ROUND(SUM($I71,$K71,$L71,$N71)-IF($O71="",0,$O71),2)),""))</f>
        <v/>
      </c>
      <c r="Q71" s="17" t="n"/>
      <c r="R71" s="20">
        <f>IF($P71="","",IF(NOT(OR($Q71="",ISNUMBER($Q71))),"",IFERROR(MAX(0,ROUND($P71-IF($Q71="",0,$Q71),2)),"")))</f>
        <v/>
      </c>
      <c r="S71" s="14" t="n"/>
      <c r="T71" s="14" t="n"/>
      <c r="U71" s="21">
        <f>IF(COUNTA($A71:$G71,$J71,$L71:$O71,$Q71,$S71:$T71)=0,"",IF(OR($A71="",$B71="",$C71="",$D71="",$E71="",$F71="",$J71="",$S71="",$T71=""),"Check required inputs",IF(COUNTIF($A$5:$A$104,$A71)&gt;1,"Duplicate tenancy ID",IF(OR(NOT(ISNUMBER($D71)),NOT(ISNUMBER($E71)),AND($G71&lt;&gt;"",NOT(ISNUMBER($G71))),AND($L71&lt;&gt;"",NOT(ISNUMBER($L71))),AND($N71&lt;&gt;"",NOT(ISNUMBER($N71))),AND($O71&lt;&gt;"",NOT(ISNUMBER($O71))),AND($Q71&lt;&gt;"",NOT(ISNUMBER($Q71)))),"Check date or amount entries",IF(OR($D71&lt;Assumptions!$F$5,$D71&gt;Assumptions!$F$6),"Check move-in date",IF(OR(AND(ISNUMBER($E71),$E71&gt;Assumptions!$F$7),AND(ISNUMBER($L71),$L71&gt;Assumptions!$F$7),AND(ISNUMBER($N71),$N71&gt;Assumptions!$F$7),AND(ISNUMBER($O71),$O71&gt;Assumptions!$F$7),AND(ISNUMBER($Q71),$Q71&gt;Assumptions!$F$7)),"Check amount limit",IF(AND(ISNUMBER($N71),$N71&gt;0,$M71=""),"Describe manager-entered charge",IF(AND(ISNUMBER($H71),$H71&gt;IFERROR(IF(VLOOKUP($F71,Assumptions!$A$5:$C$7,2,FALSE)="ACTUAL",DAY(EOMONTH($D71,0)),VLOOKUP($F71,Assumptions!$A$5:$C$7,3,FALSE)),Assumptions!$F$8)),"Check prorated days",IF(OR($H71="",$I71="",$K71="",$P71=""),"Check calculation settings",IF($T71="Canceled","Canceled: verify amounts",IF(AND($T71="Complete",$R71&gt;0),"Complete status has balance",IF(AND(ISNUMBER($P71),ISNUMBER($Q71),$Q71&gt;$P71),"Received exceeds total",IF(AND(ISNUMBER($D71),$D71&lt;TODAY(),$R71&gt;0,$T71&lt;&gt;"Canceled"),"Past move-in with balance","")))))))))))))</f>
        <v/>
      </c>
      <c r="X71">
        <f>""</f>
        <v/>
      </c>
      <c r="Z71">
        <f>""</f>
        <v/>
      </c>
      <c r="AA71">
        <f>""</f>
        <v/>
      </c>
      <c r="AB71">
        <f>""</f>
        <v/>
      </c>
    </row>
    <row r="72">
      <c r="A72" s="14" t="n"/>
      <c r="B72" s="15" t="n"/>
      <c r="C72" s="14" t="n"/>
      <c r="D72" s="16" t="n"/>
      <c r="E72" s="17" t="n"/>
      <c r="F72" s="15" t="n"/>
      <c r="G72" s="18" t="n"/>
      <c r="H72" s="22">
        <f>IF(OR($D72="",$F72=""),"",IFERROR(IF(VLOOKUP($F72,Assumptions!$A$5:$C$7,2,FALSE)="NONE",0,IF($G72&lt;&gt;"",$G72,IF(VLOOKUP($F72,Assumptions!$A$5:$C$7,2,FALSE)="ACTUAL",DAY(EOMONTH($D72,0))-DAY($D72)+1,MAX(0,VLOOKUP($F72,Assumptions!$A$5:$C$7,3,FALSE)-MIN(DAY($D72),VLOOKUP($F72,Assumptions!$A$5:$C$7,3,FALSE))+1)))),""))</f>
        <v/>
      </c>
      <c r="I72" s="23">
        <f>IF(OR(NOT(ISNUMBER($E72)),NOT(ISNUMBER($H72)),$F72=""),"",IFERROR(IF(VLOOKUP($F72,Assumptions!$A$5:$C$7,2,FALSE)="NONE",0,ROUND($E72*$H72/IF(VLOOKUP($F72,Assumptions!$A$5:$C$7,2,FALSE)="ACTUAL",DAY(EOMONTH($D72,0)),VLOOKUP($F72,Assumptions!$A$5:$C$7,3,FALSE)),2)),""))</f>
        <v/>
      </c>
      <c r="J72" s="14" t="n"/>
      <c r="K72" s="23">
        <f>IF(OR(NOT(ISNUMBER($E72)),$J72=""),"",IF($J72="Yes",ROUND($E72,2),0))</f>
        <v/>
      </c>
      <c r="L72" s="17" t="n"/>
      <c r="M72" s="15" t="n"/>
      <c r="N72" s="17" t="n"/>
      <c r="O72" s="17" t="n"/>
      <c r="P72" s="23">
        <f>IF(OR($A72="",NOT(ISNUMBER($I72)),NOT(ISNUMBER($K72)),NOT(OR($L72="",ISNUMBER($L72))),NOT(OR($N72="",ISNUMBER($N72))),NOT(OR($O72="",ISNUMBER($O72)))),"",IFERROR(MAX(0,ROUND(SUM($I72,$K72,$L72,$N72)-IF($O72="",0,$O72),2)),""))</f>
        <v/>
      </c>
      <c r="Q72" s="17" t="n"/>
      <c r="R72" s="23">
        <f>IF($P72="","",IF(NOT(OR($Q72="",ISNUMBER($Q72))),"",IFERROR(MAX(0,ROUND($P72-IF($Q72="",0,$Q72),2)),"")))</f>
        <v/>
      </c>
      <c r="S72" s="14" t="n"/>
      <c r="T72" s="14" t="n"/>
      <c r="U72" s="24">
        <f>IF(COUNTA($A72:$G72,$J72,$L72:$O72,$Q72,$S72:$T72)=0,"",IF(OR($A72="",$B72="",$C72="",$D72="",$E72="",$F72="",$J72="",$S72="",$T72=""),"Check required inputs",IF(COUNTIF($A$5:$A$104,$A72)&gt;1,"Duplicate tenancy ID",IF(OR(NOT(ISNUMBER($D72)),NOT(ISNUMBER($E72)),AND($G72&lt;&gt;"",NOT(ISNUMBER($G72))),AND($L72&lt;&gt;"",NOT(ISNUMBER($L72))),AND($N72&lt;&gt;"",NOT(ISNUMBER($N72))),AND($O72&lt;&gt;"",NOT(ISNUMBER($O72))),AND($Q72&lt;&gt;"",NOT(ISNUMBER($Q72)))),"Check date or amount entries",IF(OR($D72&lt;Assumptions!$F$5,$D72&gt;Assumptions!$F$6),"Check move-in date",IF(OR(AND(ISNUMBER($E72),$E72&gt;Assumptions!$F$7),AND(ISNUMBER($L72),$L72&gt;Assumptions!$F$7),AND(ISNUMBER($N72),$N72&gt;Assumptions!$F$7),AND(ISNUMBER($O72),$O72&gt;Assumptions!$F$7),AND(ISNUMBER($Q72),$Q72&gt;Assumptions!$F$7)),"Check amount limit",IF(AND(ISNUMBER($N72),$N72&gt;0,$M72=""),"Describe manager-entered charge",IF(AND(ISNUMBER($H72),$H72&gt;IFERROR(IF(VLOOKUP($F72,Assumptions!$A$5:$C$7,2,FALSE)="ACTUAL",DAY(EOMONTH($D72,0)),VLOOKUP($F72,Assumptions!$A$5:$C$7,3,FALSE)),Assumptions!$F$8)),"Check prorated days",IF(OR($H72="",$I72="",$K72="",$P72=""),"Check calculation settings",IF($T72="Canceled","Canceled: verify amounts",IF(AND($T72="Complete",$R72&gt;0),"Complete status has balance",IF(AND(ISNUMBER($P72),ISNUMBER($Q72),$Q72&gt;$P72),"Received exceeds total",IF(AND(ISNUMBER($D72),$D72&lt;TODAY(),$R72&gt;0,$T72&lt;&gt;"Canceled"),"Past move-in with balance","")))))))))))))</f>
        <v/>
      </c>
      <c r="X72">
        <f>""</f>
        <v/>
      </c>
      <c r="Z72">
        <f>""</f>
        <v/>
      </c>
      <c r="AA72">
        <f>""</f>
        <v/>
      </c>
      <c r="AB72">
        <f>""</f>
        <v/>
      </c>
    </row>
    <row r="73">
      <c r="A73" s="14" t="n"/>
      <c r="B73" s="15" t="n"/>
      <c r="C73" s="14" t="n"/>
      <c r="D73" s="16" t="n"/>
      <c r="E73" s="17" t="n"/>
      <c r="F73" s="15" t="n"/>
      <c r="G73" s="18" t="n"/>
      <c r="H73" s="19">
        <f>IF(OR($D73="",$F73=""),"",IFERROR(IF(VLOOKUP($F73,Assumptions!$A$5:$C$7,2,FALSE)="NONE",0,IF($G73&lt;&gt;"",$G73,IF(VLOOKUP($F73,Assumptions!$A$5:$C$7,2,FALSE)="ACTUAL",DAY(EOMONTH($D73,0))-DAY($D73)+1,MAX(0,VLOOKUP($F73,Assumptions!$A$5:$C$7,3,FALSE)-MIN(DAY($D73),VLOOKUP($F73,Assumptions!$A$5:$C$7,3,FALSE))+1)))),""))</f>
        <v/>
      </c>
      <c r="I73" s="20">
        <f>IF(OR(NOT(ISNUMBER($E73)),NOT(ISNUMBER($H73)),$F73=""),"",IFERROR(IF(VLOOKUP($F73,Assumptions!$A$5:$C$7,2,FALSE)="NONE",0,ROUND($E73*$H73/IF(VLOOKUP($F73,Assumptions!$A$5:$C$7,2,FALSE)="ACTUAL",DAY(EOMONTH($D73,0)),VLOOKUP($F73,Assumptions!$A$5:$C$7,3,FALSE)),2)),""))</f>
        <v/>
      </c>
      <c r="J73" s="14" t="n"/>
      <c r="K73" s="20">
        <f>IF(OR(NOT(ISNUMBER($E73)),$J73=""),"",IF($J73="Yes",ROUND($E73,2),0))</f>
        <v/>
      </c>
      <c r="L73" s="17" t="n"/>
      <c r="M73" s="15" t="n"/>
      <c r="N73" s="17" t="n"/>
      <c r="O73" s="17" t="n"/>
      <c r="P73" s="20">
        <f>IF(OR($A73="",NOT(ISNUMBER($I73)),NOT(ISNUMBER($K73)),NOT(OR($L73="",ISNUMBER($L73))),NOT(OR($N73="",ISNUMBER($N73))),NOT(OR($O73="",ISNUMBER($O73)))),"",IFERROR(MAX(0,ROUND(SUM($I73,$K73,$L73,$N73)-IF($O73="",0,$O73),2)),""))</f>
        <v/>
      </c>
      <c r="Q73" s="17" t="n"/>
      <c r="R73" s="20">
        <f>IF($P73="","",IF(NOT(OR($Q73="",ISNUMBER($Q73))),"",IFERROR(MAX(0,ROUND($P73-IF($Q73="",0,$Q73),2)),"")))</f>
        <v/>
      </c>
      <c r="S73" s="14" t="n"/>
      <c r="T73" s="14" t="n"/>
      <c r="U73" s="21">
        <f>IF(COUNTA($A73:$G73,$J73,$L73:$O73,$Q73,$S73:$T73)=0,"",IF(OR($A73="",$B73="",$C73="",$D73="",$E73="",$F73="",$J73="",$S73="",$T73=""),"Check required inputs",IF(COUNTIF($A$5:$A$104,$A73)&gt;1,"Duplicate tenancy ID",IF(OR(NOT(ISNUMBER($D73)),NOT(ISNUMBER($E73)),AND($G73&lt;&gt;"",NOT(ISNUMBER($G73))),AND($L73&lt;&gt;"",NOT(ISNUMBER($L73))),AND($N73&lt;&gt;"",NOT(ISNUMBER($N73))),AND($O73&lt;&gt;"",NOT(ISNUMBER($O73))),AND($Q73&lt;&gt;"",NOT(ISNUMBER($Q73)))),"Check date or amount entries",IF(OR($D73&lt;Assumptions!$F$5,$D73&gt;Assumptions!$F$6),"Check move-in date",IF(OR(AND(ISNUMBER($E73),$E73&gt;Assumptions!$F$7),AND(ISNUMBER($L73),$L73&gt;Assumptions!$F$7),AND(ISNUMBER($N73),$N73&gt;Assumptions!$F$7),AND(ISNUMBER($O73),$O73&gt;Assumptions!$F$7),AND(ISNUMBER($Q73),$Q73&gt;Assumptions!$F$7)),"Check amount limit",IF(AND(ISNUMBER($N73),$N73&gt;0,$M73=""),"Describe manager-entered charge",IF(AND(ISNUMBER($H73),$H73&gt;IFERROR(IF(VLOOKUP($F73,Assumptions!$A$5:$C$7,2,FALSE)="ACTUAL",DAY(EOMONTH($D73,0)),VLOOKUP($F73,Assumptions!$A$5:$C$7,3,FALSE)),Assumptions!$F$8)),"Check prorated days",IF(OR($H73="",$I73="",$K73="",$P73=""),"Check calculation settings",IF($T73="Canceled","Canceled: verify amounts",IF(AND($T73="Complete",$R73&gt;0),"Complete status has balance",IF(AND(ISNUMBER($P73),ISNUMBER($Q73),$Q73&gt;$P73),"Received exceeds total",IF(AND(ISNUMBER($D73),$D73&lt;TODAY(),$R73&gt;0,$T73&lt;&gt;"Canceled"),"Past move-in with balance","")))))))))))))</f>
        <v/>
      </c>
      <c r="X73">
        <f>""</f>
        <v/>
      </c>
      <c r="Z73">
        <f>""</f>
        <v/>
      </c>
      <c r="AA73">
        <f>""</f>
        <v/>
      </c>
      <c r="AB73">
        <f>""</f>
        <v/>
      </c>
    </row>
    <row r="74">
      <c r="A74" s="14" t="n"/>
      <c r="B74" s="15" t="n"/>
      <c r="C74" s="14" t="n"/>
      <c r="D74" s="16" t="n"/>
      <c r="E74" s="17" t="n"/>
      <c r="F74" s="15" t="n"/>
      <c r="G74" s="18" t="n"/>
      <c r="H74" s="22">
        <f>IF(OR($D74="",$F74=""),"",IFERROR(IF(VLOOKUP($F74,Assumptions!$A$5:$C$7,2,FALSE)="NONE",0,IF($G74&lt;&gt;"",$G74,IF(VLOOKUP($F74,Assumptions!$A$5:$C$7,2,FALSE)="ACTUAL",DAY(EOMONTH($D74,0))-DAY($D74)+1,MAX(0,VLOOKUP($F74,Assumptions!$A$5:$C$7,3,FALSE)-MIN(DAY($D74),VLOOKUP($F74,Assumptions!$A$5:$C$7,3,FALSE))+1)))),""))</f>
        <v/>
      </c>
      <c r="I74" s="23">
        <f>IF(OR(NOT(ISNUMBER($E74)),NOT(ISNUMBER($H74)),$F74=""),"",IFERROR(IF(VLOOKUP($F74,Assumptions!$A$5:$C$7,2,FALSE)="NONE",0,ROUND($E74*$H74/IF(VLOOKUP($F74,Assumptions!$A$5:$C$7,2,FALSE)="ACTUAL",DAY(EOMONTH($D74,0)),VLOOKUP($F74,Assumptions!$A$5:$C$7,3,FALSE)),2)),""))</f>
        <v/>
      </c>
      <c r="J74" s="14" t="n"/>
      <c r="K74" s="23">
        <f>IF(OR(NOT(ISNUMBER($E74)),$J74=""),"",IF($J74="Yes",ROUND($E74,2),0))</f>
        <v/>
      </c>
      <c r="L74" s="17" t="n"/>
      <c r="M74" s="15" t="n"/>
      <c r="N74" s="17" t="n"/>
      <c r="O74" s="17" t="n"/>
      <c r="P74" s="23">
        <f>IF(OR($A74="",NOT(ISNUMBER($I74)),NOT(ISNUMBER($K74)),NOT(OR($L74="",ISNUMBER($L74))),NOT(OR($N74="",ISNUMBER($N74))),NOT(OR($O74="",ISNUMBER($O74)))),"",IFERROR(MAX(0,ROUND(SUM($I74,$K74,$L74,$N74)-IF($O74="",0,$O74),2)),""))</f>
        <v/>
      </c>
      <c r="Q74" s="17" t="n"/>
      <c r="R74" s="23">
        <f>IF($P74="","",IF(NOT(OR($Q74="",ISNUMBER($Q74))),"",IFERROR(MAX(0,ROUND($P74-IF($Q74="",0,$Q74),2)),"")))</f>
        <v/>
      </c>
      <c r="S74" s="14" t="n"/>
      <c r="T74" s="14" t="n"/>
      <c r="U74" s="24">
        <f>IF(COUNTA($A74:$G74,$J74,$L74:$O74,$Q74,$S74:$T74)=0,"",IF(OR($A74="",$B74="",$C74="",$D74="",$E74="",$F74="",$J74="",$S74="",$T74=""),"Check required inputs",IF(COUNTIF($A$5:$A$104,$A74)&gt;1,"Duplicate tenancy ID",IF(OR(NOT(ISNUMBER($D74)),NOT(ISNUMBER($E74)),AND($G74&lt;&gt;"",NOT(ISNUMBER($G74))),AND($L74&lt;&gt;"",NOT(ISNUMBER($L74))),AND($N74&lt;&gt;"",NOT(ISNUMBER($N74))),AND($O74&lt;&gt;"",NOT(ISNUMBER($O74))),AND($Q74&lt;&gt;"",NOT(ISNUMBER($Q74)))),"Check date or amount entries",IF(OR($D74&lt;Assumptions!$F$5,$D74&gt;Assumptions!$F$6),"Check move-in date",IF(OR(AND(ISNUMBER($E74),$E74&gt;Assumptions!$F$7),AND(ISNUMBER($L74),$L74&gt;Assumptions!$F$7),AND(ISNUMBER($N74),$N74&gt;Assumptions!$F$7),AND(ISNUMBER($O74),$O74&gt;Assumptions!$F$7),AND(ISNUMBER($Q74),$Q74&gt;Assumptions!$F$7)),"Check amount limit",IF(AND(ISNUMBER($N74),$N74&gt;0,$M74=""),"Describe manager-entered charge",IF(AND(ISNUMBER($H74),$H74&gt;IFERROR(IF(VLOOKUP($F74,Assumptions!$A$5:$C$7,2,FALSE)="ACTUAL",DAY(EOMONTH($D74,0)),VLOOKUP($F74,Assumptions!$A$5:$C$7,3,FALSE)),Assumptions!$F$8)),"Check prorated days",IF(OR($H74="",$I74="",$K74="",$P74=""),"Check calculation settings",IF($T74="Canceled","Canceled: verify amounts",IF(AND($T74="Complete",$R74&gt;0),"Complete status has balance",IF(AND(ISNUMBER($P74),ISNUMBER($Q74),$Q74&gt;$P74),"Received exceeds total",IF(AND(ISNUMBER($D74),$D74&lt;TODAY(),$R74&gt;0,$T74&lt;&gt;"Canceled"),"Past move-in with balance","")))))))))))))</f>
        <v/>
      </c>
      <c r="X74">
        <f>""</f>
        <v/>
      </c>
      <c r="Z74">
        <f>""</f>
        <v/>
      </c>
      <c r="AA74">
        <f>""</f>
        <v/>
      </c>
      <c r="AB74">
        <f>""</f>
        <v/>
      </c>
    </row>
    <row r="75">
      <c r="A75" s="14" t="n"/>
      <c r="B75" s="15" t="n"/>
      <c r="C75" s="14" t="n"/>
      <c r="D75" s="16" t="n"/>
      <c r="E75" s="17" t="n"/>
      <c r="F75" s="15" t="n"/>
      <c r="G75" s="18" t="n"/>
      <c r="H75" s="19">
        <f>IF(OR($D75="",$F75=""),"",IFERROR(IF(VLOOKUP($F75,Assumptions!$A$5:$C$7,2,FALSE)="NONE",0,IF($G75&lt;&gt;"",$G75,IF(VLOOKUP($F75,Assumptions!$A$5:$C$7,2,FALSE)="ACTUAL",DAY(EOMONTH($D75,0))-DAY($D75)+1,MAX(0,VLOOKUP($F75,Assumptions!$A$5:$C$7,3,FALSE)-MIN(DAY($D75),VLOOKUP($F75,Assumptions!$A$5:$C$7,3,FALSE))+1)))),""))</f>
        <v/>
      </c>
      <c r="I75" s="20">
        <f>IF(OR(NOT(ISNUMBER($E75)),NOT(ISNUMBER($H75)),$F75=""),"",IFERROR(IF(VLOOKUP($F75,Assumptions!$A$5:$C$7,2,FALSE)="NONE",0,ROUND($E75*$H75/IF(VLOOKUP($F75,Assumptions!$A$5:$C$7,2,FALSE)="ACTUAL",DAY(EOMONTH($D75,0)),VLOOKUP($F75,Assumptions!$A$5:$C$7,3,FALSE)),2)),""))</f>
        <v/>
      </c>
      <c r="J75" s="14" t="n"/>
      <c r="K75" s="20">
        <f>IF(OR(NOT(ISNUMBER($E75)),$J75=""),"",IF($J75="Yes",ROUND($E75,2),0))</f>
        <v/>
      </c>
      <c r="L75" s="17" t="n"/>
      <c r="M75" s="15" t="n"/>
      <c r="N75" s="17" t="n"/>
      <c r="O75" s="17" t="n"/>
      <c r="P75" s="20">
        <f>IF(OR($A75="",NOT(ISNUMBER($I75)),NOT(ISNUMBER($K75)),NOT(OR($L75="",ISNUMBER($L75))),NOT(OR($N75="",ISNUMBER($N75))),NOT(OR($O75="",ISNUMBER($O75)))),"",IFERROR(MAX(0,ROUND(SUM($I75,$K75,$L75,$N75)-IF($O75="",0,$O75),2)),""))</f>
        <v/>
      </c>
      <c r="Q75" s="17" t="n"/>
      <c r="R75" s="20">
        <f>IF($P75="","",IF(NOT(OR($Q75="",ISNUMBER($Q75))),"",IFERROR(MAX(0,ROUND($P75-IF($Q75="",0,$Q75),2)),"")))</f>
        <v/>
      </c>
      <c r="S75" s="14" t="n"/>
      <c r="T75" s="14" t="n"/>
      <c r="U75" s="21">
        <f>IF(COUNTA($A75:$G75,$J75,$L75:$O75,$Q75,$S75:$T75)=0,"",IF(OR($A75="",$B75="",$C75="",$D75="",$E75="",$F75="",$J75="",$S75="",$T75=""),"Check required inputs",IF(COUNTIF($A$5:$A$104,$A75)&gt;1,"Duplicate tenancy ID",IF(OR(NOT(ISNUMBER($D75)),NOT(ISNUMBER($E75)),AND($G75&lt;&gt;"",NOT(ISNUMBER($G75))),AND($L75&lt;&gt;"",NOT(ISNUMBER($L75))),AND($N75&lt;&gt;"",NOT(ISNUMBER($N75))),AND($O75&lt;&gt;"",NOT(ISNUMBER($O75))),AND($Q75&lt;&gt;"",NOT(ISNUMBER($Q75)))),"Check date or amount entries",IF(OR($D75&lt;Assumptions!$F$5,$D75&gt;Assumptions!$F$6),"Check move-in date",IF(OR(AND(ISNUMBER($E75),$E75&gt;Assumptions!$F$7),AND(ISNUMBER($L75),$L75&gt;Assumptions!$F$7),AND(ISNUMBER($N75),$N75&gt;Assumptions!$F$7),AND(ISNUMBER($O75),$O75&gt;Assumptions!$F$7),AND(ISNUMBER($Q75),$Q75&gt;Assumptions!$F$7)),"Check amount limit",IF(AND(ISNUMBER($N75),$N75&gt;0,$M75=""),"Describe manager-entered charge",IF(AND(ISNUMBER($H75),$H75&gt;IFERROR(IF(VLOOKUP($F75,Assumptions!$A$5:$C$7,2,FALSE)="ACTUAL",DAY(EOMONTH($D75,0)),VLOOKUP($F75,Assumptions!$A$5:$C$7,3,FALSE)),Assumptions!$F$8)),"Check prorated days",IF(OR($H75="",$I75="",$K75="",$P75=""),"Check calculation settings",IF($T75="Canceled","Canceled: verify amounts",IF(AND($T75="Complete",$R75&gt;0),"Complete status has balance",IF(AND(ISNUMBER($P75),ISNUMBER($Q75),$Q75&gt;$P75),"Received exceeds total",IF(AND(ISNUMBER($D75),$D75&lt;TODAY(),$R75&gt;0,$T75&lt;&gt;"Canceled"),"Past move-in with balance","")))))))))))))</f>
        <v/>
      </c>
      <c r="X75">
        <f>""</f>
        <v/>
      </c>
      <c r="Z75">
        <f>""</f>
        <v/>
      </c>
      <c r="AA75">
        <f>""</f>
        <v/>
      </c>
      <c r="AB75">
        <f>""</f>
        <v/>
      </c>
    </row>
    <row r="76">
      <c r="A76" s="14" t="n"/>
      <c r="B76" s="15" t="n"/>
      <c r="C76" s="14" t="n"/>
      <c r="D76" s="16" t="n"/>
      <c r="E76" s="17" t="n"/>
      <c r="F76" s="15" t="n"/>
      <c r="G76" s="18" t="n"/>
      <c r="H76" s="22">
        <f>IF(OR($D76="",$F76=""),"",IFERROR(IF(VLOOKUP($F76,Assumptions!$A$5:$C$7,2,FALSE)="NONE",0,IF($G76&lt;&gt;"",$G76,IF(VLOOKUP($F76,Assumptions!$A$5:$C$7,2,FALSE)="ACTUAL",DAY(EOMONTH($D76,0))-DAY($D76)+1,MAX(0,VLOOKUP($F76,Assumptions!$A$5:$C$7,3,FALSE)-MIN(DAY($D76),VLOOKUP($F76,Assumptions!$A$5:$C$7,3,FALSE))+1)))),""))</f>
        <v/>
      </c>
      <c r="I76" s="23">
        <f>IF(OR(NOT(ISNUMBER($E76)),NOT(ISNUMBER($H76)),$F76=""),"",IFERROR(IF(VLOOKUP($F76,Assumptions!$A$5:$C$7,2,FALSE)="NONE",0,ROUND($E76*$H76/IF(VLOOKUP($F76,Assumptions!$A$5:$C$7,2,FALSE)="ACTUAL",DAY(EOMONTH($D76,0)),VLOOKUP($F76,Assumptions!$A$5:$C$7,3,FALSE)),2)),""))</f>
        <v/>
      </c>
      <c r="J76" s="14" t="n"/>
      <c r="K76" s="23">
        <f>IF(OR(NOT(ISNUMBER($E76)),$J76=""),"",IF($J76="Yes",ROUND($E76,2),0))</f>
        <v/>
      </c>
      <c r="L76" s="17" t="n"/>
      <c r="M76" s="15" t="n"/>
      <c r="N76" s="17" t="n"/>
      <c r="O76" s="17" t="n"/>
      <c r="P76" s="23">
        <f>IF(OR($A76="",NOT(ISNUMBER($I76)),NOT(ISNUMBER($K76)),NOT(OR($L76="",ISNUMBER($L76))),NOT(OR($N76="",ISNUMBER($N76))),NOT(OR($O76="",ISNUMBER($O76)))),"",IFERROR(MAX(0,ROUND(SUM($I76,$K76,$L76,$N76)-IF($O76="",0,$O76),2)),""))</f>
        <v/>
      </c>
      <c r="Q76" s="17" t="n"/>
      <c r="R76" s="23">
        <f>IF($P76="","",IF(NOT(OR($Q76="",ISNUMBER($Q76))),"",IFERROR(MAX(0,ROUND($P76-IF($Q76="",0,$Q76),2)),"")))</f>
        <v/>
      </c>
      <c r="S76" s="14" t="n"/>
      <c r="T76" s="14" t="n"/>
      <c r="U76" s="24">
        <f>IF(COUNTA($A76:$G76,$J76,$L76:$O76,$Q76,$S76:$T76)=0,"",IF(OR($A76="",$B76="",$C76="",$D76="",$E76="",$F76="",$J76="",$S76="",$T76=""),"Check required inputs",IF(COUNTIF($A$5:$A$104,$A76)&gt;1,"Duplicate tenancy ID",IF(OR(NOT(ISNUMBER($D76)),NOT(ISNUMBER($E76)),AND($G76&lt;&gt;"",NOT(ISNUMBER($G76))),AND($L76&lt;&gt;"",NOT(ISNUMBER($L76))),AND($N76&lt;&gt;"",NOT(ISNUMBER($N76))),AND($O76&lt;&gt;"",NOT(ISNUMBER($O76))),AND($Q76&lt;&gt;"",NOT(ISNUMBER($Q76)))),"Check date or amount entries",IF(OR($D76&lt;Assumptions!$F$5,$D76&gt;Assumptions!$F$6),"Check move-in date",IF(OR(AND(ISNUMBER($E76),$E76&gt;Assumptions!$F$7),AND(ISNUMBER($L76),$L76&gt;Assumptions!$F$7),AND(ISNUMBER($N76),$N76&gt;Assumptions!$F$7),AND(ISNUMBER($O76),$O76&gt;Assumptions!$F$7),AND(ISNUMBER($Q76),$Q76&gt;Assumptions!$F$7)),"Check amount limit",IF(AND(ISNUMBER($N76),$N76&gt;0,$M76=""),"Describe manager-entered charge",IF(AND(ISNUMBER($H76),$H76&gt;IFERROR(IF(VLOOKUP($F76,Assumptions!$A$5:$C$7,2,FALSE)="ACTUAL",DAY(EOMONTH($D76,0)),VLOOKUP($F76,Assumptions!$A$5:$C$7,3,FALSE)),Assumptions!$F$8)),"Check prorated days",IF(OR($H76="",$I76="",$K76="",$P76=""),"Check calculation settings",IF($T76="Canceled","Canceled: verify amounts",IF(AND($T76="Complete",$R76&gt;0),"Complete status has balance",IF(AND(ISNUMBER($P76),ISNUMBER($Q76),$Q76&gt;$P76),"Received exceeds total",IF(AND(ISNUMBER($D76),$D76&lt;TODAY(),$R76&gt;0,$T76&lt;&gt;"Canceled"),"Past move-in with balance","")))))))))))))</f>
        <v/>
      </c>
      <c r="X76">
        <f>""</f>
        <v/>
      </c>
      <c r="Z76">
        <f>""</f>
        <v/>
      </c>
      <c r="AA76">
        <f>""</f>
        <v/>
      </c>
      <c r="AB76">
        <f>""</f>
        <v/>
      </c>
    </row>
    <row r="77">
      <c r="A77" s="14" t="n"/>
      <c r="B77" s="15" t="n"/>
      <c r="C77" s="14" t="n"/>
      <c r="D77" s="16" t="n"/>
      <c r="E77" s="17" t="n"/>
      <c r="F77" s="15" t="n"/>
      <c r="G77" s="18" t="n"/>
      <c r="H77" s="19">
        <f>IF(OR($D77="",$F77=""),"",IFERROR(IF(VLOOKUP($F77,Assumptions!$A$5:$C$7,2,FALSE)="NONE",0,IF($G77&lt;&gt;"",$G77,IF(VLOOKUP($F77,Assumptions!$A$5:$C$7,2,FALSE)="ACTUAL",DAY(EOMONTH($D77,0))-DAY($D77)+1,MAX(0,VLOOKUP($F77,Assumptions!$A$5:$C$7,3,FALSE)-MIN(DAY($D77),VLOOKUP($F77,Assumptions!$A$5:$C$7,3,FALSE))+1)))),""))</f>
        <v/>
      </c>
      <c r="I77" s="20">
        <f>IF(OR(NOT(ISNUMBER($E77)),NOT(ISNUMBER($H77)),$F77=""),"",IFERROR(IF(VLOOKUP($F77,Assumptions!$A$5:$C$7,2,FALSE)="NONE",0,ROUND($E77*$H77/IF(VLOOKUP($F77,Assumptions!$A$5:$C$7,2,FALSE)="ACTUAL",DAY(EOMONTH($D77,0)),VLOOKUP($F77,Assumptions!$A$5:$C$7,3,FALSE)),2)),""))</f>
        <v/>
      </c>
      <c r="J77" s="14" t="n"/>
      <c r="K77" s="20">
        <f>IF(OR(NOT(ISNUMBER($E77)),$J77=""),"",IF($J77="Yes",ROUND($E77,2),0))</f>
        <v/>
      </c>
      <c r="L77" s="17" t="n"/>
      <c r="M77" s="15" t="n"/>
      <c r="N77" s="17" t="n"/>
      <c r="O77" s="17" t="n"/>
      <c r="P77" s="20">
        <f>IF(OR($A77="",NOT(ISNUMBER($I77)),NOT(ISNUMBER($K77)),NOT(OR($L77="",ISNUMBER($L77))),NOT(OR($N77="",ISNUMBER($N77))),NOT(OR($O77="",ISNUMBER($O77)))),"",IFERROR(MAX(0,ROUND(SUM($I77,$K77,$L77,$N77)-IF($O77="",0,$O77),2)),""))</f>
        <v/>
      </c>
      <c r="Q77" s="17" t="n"/>
      <c r="R77" s="20">
        <f>IF($P77="","",IF(NOT(OR($Q77="",ISNUMBER($Q77))),"",IFERROR(MAX(0,ROUND($P77-IF($Q77="",0,$Q77),2)),"")))</f>
        <v/>
      </c>
      <c r="S77" s="14" t="n"/>
      <c r="T77" s="14" t="n"/>
      <c r="U77" s="21">
        <f>IF(COUNTA($A77:$G77,$J77,$L77:$O77,$Q77,$S77:$T77)=0,"",IF(OR($A77="",$B77="",$C77="",$D77="",$E77="",$F77="",$J77="",$S77="",$T77=""),"Check required inputs",IF(COUNTIF($A$5:$A$104,$A77)&gt;1,"Duplicate tenancy ID",IF(OR(NOT(ISNUMBER($D77)),NOT(ISNUMBER($E77)),AND($G77&lt;&gt;"",NOT(ISNUMBER($G77))),AND($L77&lt;&gt;"",NOT(ISNUMBER($L77))),AND($N77&lt;&gt;"",NOT(ISNUMBER($N77))),AND($O77&lt;&gt;"",NOT(ISNUMBER($O77))),AND($Q77&lt;&gt;"",NOT(ISNUMBER($Q77)))),"Check date or amount entries",IF(OR($D77&lt;Assumptions!$F$5,$D77&gt;Assumptions!$F$6),"Check move-in date",IF(OR(AND(ISNUMBER($E77),$E77&gt;Assumptions!$F$7),AND(ISNUMBER($L77),$L77&gt;Assumptions!$F$7),AND(ISNUMBER($N77),$N77&gt;Assumptions!$F$7),AND(ISNUMBER($O77),$O77&gt;Assumptions!$F$7),AND(ISNUMBER($Q77),$Q77&gt;Assumptions!$F$7)),"Check amount limit",IF(AND(ISNUMBER($N77),$N77&gt;0,$M77=""),"Describe manager-entered charge",IF(AND(ISNUMBER($H77),$H77&gt;IFERROR(IF(VLOOKUP($F77,Assumptions!$A$5:$C$7,2,FALSE)="ACTUAL",DAY(EOMONTH($D77,0)),VLOOKUP($F77,Assumptions!$A$5:$C$7,3,FALSE)),Assumptions!$F$8)),"Check prorated days",IF(OR($H77="",$I77="",$K77="",$P77=""),"Check calculation settings",IF($T77="Canceled","Canceled: verify amounts",IF(AND($T77="Complete",$R77&gt;0),"Complete status has balance",IF(AND(ISNUMBER($P77),ISNUMBER($Q77),$Q77&gt;$P77),"Received exceeds total",IF(AND(ISNUMBER($D77),$D77&lt;TODAY(),$R77&gt;0,$T77&lt;&gt;"Canceled"),"Past move-in with balance","")))))))))))))</f>
        <v/>
      </c>
      <c r="X77">
        <f>""</f>
        <v/>
      </c>
      <c r="Z77">
        <f>""</f>
        <v/>
      </c>
      <c r="AA77">
        <f>""</f>
        <v/>
      </c>
      <c r="AB77">
        <f>""</f>
        <v/>
      </c>
    </row>
    <row r="78">
      <c r="A78" s="14" t="n"/>
      <c r="B78" s="15" t="n"/>
      <c r="C78" s="14" t="n"/>
      <c r="D78" s="16" t="n"/>
      <c r="E78" s="17" t="n"/>
      <c r="F78" s="15" t="n"/>
      <c r="G78" s="18" t="n"/>
      <c r="H78" s="22">
        <f>IF(OR($D78="",$F78=""),"",IFERROR(IF(VLOOKUP($F78,Assumptions!$A$5:$C$7,2,FALSE)="NONE",0,IF($G78&lt;&gt;"",$G78,IF(VLOOKUP($F78,Assumptions!$A$5:$C$7,2,FALSE)="ACTUAL",DAY(EOMONTH($D78,0))-DAY($D78)+1,MAX(0,VLOOKUP($F78,Assumptions!$A$5:$C$7,3,FALSE)-MIN(DAY($D78),VLOOKUP($F78,Assumptions!$A$5:$C$7,3,FALSE))+1)))),""))</f>
        <v/>
      </c>
      <c r="I78" s="23">
        <f>IF(OR(NOT(ISNUMBER($E78)),NOT(ISNUMBER($H78)),$F78=""),"",IFERROR(IF(VLOOKUP($F78,Assumptions!$A$5:$C$7,2,FALSE)="NONE",0,ROUND($E78*$H78/IF(VLOOKUP($F78,Assumptions!$A$5:$C$7,2,FALSE)="ACTUAL",DAY(EOMONTH($D78,0)),VLOOKUP($F78,Assumptions!$A$5:$C$7,3,FALSE)),2)),""))</f>
        <v/>
      </c>
      <c r="J78" s="14" t="n"/>
      <c r="K78" s="23">
        <f>IF(OR(NOT(ISNUMBER($E78)),$J78=""),"",IF($J78="Yes",ROUND($E78,2),0))</f>
        <v/>
      </c>
      <c r="L78" s="17" t="n"/>
      <c r="M78" s="15" t="n"/>
      <c r="N78" s="17" t="n"/>
      <c r="O78" s="17" t="n"/>
      <c r="P78" s="23">
        <f>IF(OR($A78="",NOT(ISNUMBER($I78)),NOT(ISNUMBER($K78)),NOT(OR($L78="",ISNUMBER($L78))),NOT(OR($N78="",ISNUMBER($N78))),NOT(OR($O78="",ISNUMBER($O78)))),"",IFERROR(MAX(0,ROUND(SUM($I78,$K78,$L78,$N78)-IF($O78="",0,$O78),2)),""))</f>
        <v/>
      </c>
      <c r="Q78" s="17" t="n"/>
      <c r="R78" s="23">
        <f>IF($P78="","",IF(NOT(OR($Q78="",ISNUMBER($Q78))),"",IFERROR(MAX(0,ROUND($P78-IF($Q78="",0,$Q78),2)),"")))</f>
        <v/>
      </c>
      <c r="S78" s="14" t="n"/>
      <c r="T78" s="14" t="n"/>
      <c r="U78" s="24">
        <f>IF(COUNTA($A78:$G78,$J78,$L78:$O78,$Q78,$S78:$T78)=0,"",IF(OR($A78="",$B78="",$C78="",$D78="",$E78="",$F78="",$J78="",$S78="",$T78=""),"Check required inputs",IF(COUNTIF($A$5:$A$104,$A78)&gt;1,"Duplicate tenancy ID",IF(OR(NOT(ISNUMBER($D78)),NOT(ISNUMBER($E78)),AND($G78&lt;&gt;"",NOT(ISNUMBER($G78))),AND($L78&lt;&gt;"",NOT(ISNUMBER($L78))),AND($N78&lt;&gt;"",NOT(ISNUMBER($N78))),AND($O78&lt;&gt;"",NOT(ISNUMBER($O78))),AND($Q78&lt;&gt;"",NOT(ISNUMBER($Q78)))),"Check date or amount entries",IF(OR($D78&lt;Assumptions!$F$5,$D78&gt;Assumptions!$F$6),"Check move-in date",IF(OR(AND(ISNUMBER($E78),$E78&gt;Assumptions!$F$7),AND(ISNUMBER($L78),$L78&gt;Assumptions!$F$7),AND(ISNUMBER($N78),$N78&gt;Assumptions!$F$7),AND(ISNUMBER($O78),$O78&gt;Assumptions!$F$7),AND(ISNUMBER($Q78),$Q78&gt;Assumptions!$F$7)),"Check amount limit",IF(AND(ISNUMBER($N78),$N78&gt;0,$M78=""),"Describe manager-entered charge",IF(AND(ISNUMBER($H78),$H78&gt;IFERROR(IF(VLOOKUP($F78,Assumptions!$A$5:$C$7,2,FALSE)="ACTUAL",DAY(EOMONTH($D78,0)),VLOOKUP($F78,Assumptions!$A$5:$C$7,3,FALSE)),Assumptions!$F$8)),"Check prorated days",IF(OR($H78="",$I78="",$K78="",$P78=""),"Check calculation settings",IF($T78="Canceled","Canceled: verify amounts",IF(AND($T78="Complete",$R78&gt;0),"Complete status has balance",IF(AND(ISNUMBER($P78),ISNUMBER($Q78),$Q78&gt;$P78),"Received exceeds total",IF(AND(ISNUMBER($D78),$D78&lt;TODAY(),$R78&gt;0,$T78&lt;&gt;"Canceled"),"Past move-in with balance","")))))))))))))</f>
        <v/>
      </c>
      <c r="X78">
        <f>""</f>
        <v/>
      </c>
      <c r="Z78">
        <f>""</f>
        <v/>
      </c>
      <c r="AA78">
        <f>""</f>
        <v/>
      </c>
      <c r="AB78">
        <f>""</f>
        <v/>
      </c>
    </row>
    <row r="79">
      <c r="A79" s="14" t="n"/>
      <c r="B79" s="15" t="n"/>
      <c r="C79" s="14" t="n"/>
      <c r="D79" s="16" t="n"/>
      <c r="E79" s="17" t="n"/>
      <c r="F79" s="15" t="n"/>
      <c r="G79" s="18" t="n"/>
      <c r="H79" s="19">
        <f>IF(OR($D79="",$F79=""),"",IFERROR(IF(VLOOKUP($F79,Assumptions!$A$5:$C$7,2,FALSE)="NONE",0,IF($G79&lt;&gt;"",$G79,IF(VLOOKUP($F79,Assumptions!$A$5:$C$7,2,FALSE)="ACTUAL",DAY(EOMONTH($D79,0))-DAY($D79)+1,MAX(0,VLOOKUP($F79,Assumptions!$A$5:$C$7,3,FALSE)-MIN(DAY($D79),VLOOKUP($F79,Assumptions!$A$5:$C$7,3,FALSE))+1)))),""))</f>
        <v/>
      </c>
      <c r="I79" s="20">
        <f>IF(OR(NOT(ISNUMBER($E79)),NOT(ISNUMBER($H79)),$F79=""),"",IFERROR(IF(VLOOKUP($F79,Assumptions!$A$5:$C$7,2,FALSE)="NONE",0,ROUND($E79*$H79/IF(VLOOKUP($F79,Assumptions!$A$5:$C$7,2,FALSE)="ACTUAL",DAY(EOMONTH($D79,0)),VLOOKUP($F79,Assumptions!$A$5:$C$7,3,FALSE)),2)),""))</f>
        <v/>
      </c>
      <c r="J79" s="14" t="n"/>
      <c r="K79" s="20">
        <f>IF(OR(NOT(ISNUMBER($E79)),$J79=""),"",IF($J79="Yes",ROUND($E79,2),0))</f>
        <v/>
      </c>
      <c r="L79" s="17" t="n"/>
      <c r="M79" s="15" t="n"/>
      <c r="N79" s="17" t="n"/>
      <c r="O79" s="17" t="n"/>
      <c r="P79" s="20">
        <f>IF(OR($A79="",NOT(ISNUMBER($I79)),NOT(ISNUMBER($K79)),NOT(OR($L79="",ISNUMBER($L79))),NOT(OR($N79="",ISNUMBER($N79))),NOT(OR($O79="",ISNUMBER($O79)))),"",IFERROR(MAX(0,ROUND(SUM($I79,$K79,$L79,$N79)-IF($O79="",0,$O79),2)),""))</f>
        <v/>
      </c>
      <c r="Q79" s="17" t="n"/>
      <c r="R79" s="20">
        <f>IF($P79="","",IF(NOT(OR($Q79="",ISNUMBER($Q79))),"",IFERROR(MAX(0,ROUND($P79-IF($Q79="",0,$Q79),2)),"")))</f>
        <v/>
      </c>
      <c r="S79" s="14" t="n"/>
      <c r="T79" s="14" t="n"/>
      <c r="U79" s="21">
        <f>IF(COUNTA($A79:$G79,$J79,$L79:$O79,$Q79,$S79:$T79)=0,"",IF(OR($A79="",$B79="",$C79="",$D79="",$E79="",$F79="",$J79="",$S79="",$T79=""),"Check required inputs",IF(COUNTIF($A$5:$A$104,$A79)&gt;1,"Duplicate tenancy ID",IF(OR(NOT(ISNUMBER($D79)),NOT(ISNUMBER($E79)),AND($G79&lt;&gt;"",NOT(ISNUMBER($G79))),AND($L79&lt;&gt;"",NOT(ISNUMBER($L79))),AND($N79&lt;&gt;"",NOT(ISNUMBER($N79))),AND($O79&lt;&gt;"",NOT(ISNUMBER($O79))),AND($Q79&lt;&gt;"",NOT(ISNUMBER($Q79)))),"Check date or amount entries",IF(OR($D79&lt;Assumptions!$F$5,$D79&gt;Assumptions!$F$6),"Check move-in date",IF(OR(AND(ISNUMBER($E79),$E79&gt;Assumptions!$F$7),AND(ISNUMBER($L79),$L79&gt;Assumptions!$F$7),AND(ISNUMBER($N79),$N79&gt;Assumptions!$F$7),AND(ISNUMBER($O79),$O79&gt;Assumptions!$F$7),AND(ISNUMBER($Q79),$Q79&gt;Assumptions!$F$7)),"Check amount limit",IF(AND(ISNUMBER($N79),$N79&gt;0,$M79=""),"Describe manager-entered charge",IF(AND(ISNUMBER($H79),$H79&gt;IFERROR(IF(VLOOKUP($F79,Assumptions!$A$5:$C$7,2,FALSE)="ACTUAL",DAY(EOMONTH($D79,0)),VLOOKUP($F79,Assumptions!$A$5:$C$7,3,FALSE)),Assumptions!$F$8)),"Check prorated days",IF(OR($H79="",$I79="",$K79="",$P79=""),"Check calculation settings",IF($T79="Canceled","Canceled: verify amounts",IF(AND($T79="Complete",$R79&gt;0),"Complete status has balance",IF(AND(ISNUMBER($P79),ISNUMBER($Q79),$Q79&gt;$P79),"Received exceeds total",IF(AND(ISNUMBER($D79),$D79&lt;TODAY(),$R79&gt;0,$T79&lt;&gt;"Canceled"),"Past move-in with balance","")))))))))))))</f>
        <v/>
      </c>
      <c r="X79">
        <f>""</f>
        <v/>
      </c>
      <c r="Z79">
        <f>""</f>
        <v/>
      </c>
      <c r="AA79">
        <f>""</f>
        <v/>
      </c>
      <c r="AB79">
        <f>""</f>
        <v/>
      </c>
    </row>
    <row r="80">
      <c r="A80" s="14" t="n"/>
      <c r="B80" s="15" t="n"/>
      <c r="C80" s="14" t="n"/>
      <c r="D80" s="16" t="n"/>
      <c r="E80" s="17" t="n"/>
      <c r="F80" s="15" t="n"/>
      <c r="G80" s="18" t="n"/>
      <c r="H80" s="22">
        <f>IF(OR($D80="",$F80=""),"",IFERROR(IF(VLOOKUP($F80,Assumptions!$A$5:$C$7,2,FALSE)="NONE",0,IF($G80&lt;&gt;"",$G80,IF(VLOOKUP($F80,Assumptions!$A$5:$C$7,2,FALSE)="ACTUAL",DAY(EOMONTH($D80,0))-DAY($D80)+1,MAX(0,VLOOKUP($F80,Assumptions!$A$5:$C$7,3,FALSE)-MIN(DAY($D80),VLOOKUP($F80,Assumptions!$A$5:$C$7,3,FALSE))+1)))),""))</f>
        <v/>
      </c>
      <c r="I80" s="23">
        <f>IF(OR(NOT(ISNUMBER($E80)),NOT(ISNUMBER($H80)),$F80=""),"",IFERROR(IF(VLOOKUP($F80,Assumptions!$A$5:$C$7,2,FALSE)="NONE",0,ROUND($E80*$H80/IF(VLOOKUP($F80,Assumptions!$A$5:$C$7,2,FALSE)="ACTUAL",DAY(EOMONTH($D80,0)),VLOOKUP($F80,Assumptions!$A$5:$C$7,3,FALSE)),2)),""))</f>
        <v/>
      </c>
      <c r="J80" s="14" t="n"/>
      <c r="K80" s="23">
        <f>IF(OR(NOT(ISNUMBER($E80)),$J80=""),"",IF($J80="Yes",ROUND($E80,2),0))</f>
        <v/>
      </c>
      <c r="L80" s="17" t="n"/>
      <c r="M80" s="15" t="n"/>
      <c r="N80" s="17" t="n"/>
      <c r="O80" s="17" t="n"/>
      <c r="P80" s="23">
        <f>IF(OR($A80="",NOT(ISNUMBER($I80)),NOT(ISNUMBER($K80)),NOT(OR($L80="",ISNUMBER($L80))),NOT(OR($N80="",ISNUMBER($N80))),NOT(OR($O80="",ISNUMBER($O80)))),"",IFERROR(MAX(0,ROUND(SUM($I80,$K80,$L80,$N80)-IF($O80="",0,$O80),2)),""))</f>
        <v/>
      </c>
      <c r="Q80" s="17" t="n"/>
      <c r="R80" s="23">
        <f>IF($P80="","",IF(NOT(OR($Q80="",ISNUMBER($Q80))),"",IFERROR(MAX(0,ROUND($P80-IF($Q80="",0,$Q80),2)),"")))</f>
        <v/>
      </c>
      <c r="S80" s="14" t="n"/>
      <c r="T80" s="14" t="n"/>
      <c r="U80" s="24">
        <f>IF(COUNTA($A80:$G80,$J80,$L80:$O80,$Q80,$S80:$T80)=0,"",IF(OR($A80="",$B80="",$C80="",$D80="",$E80="",$F80="",$J80="",$S80="",$T80=""),"Check required inputs",IF(COUNTIF($A$5:$A$104,$A80)&gt;1,"Duplicate tenancy ID",IF(OR(NOT(ISNUMBER($D80)),NOT(ISNUMBER($E80)),AND($G80&lt;&gt;"",NOT(ISNUMBER($G80))),AND($L80&lt;&gt;"",NOT(ISNUMBER($L80))),AND($N80&lt;&gt;"",NOT(ISNUMBER($N80))),AND($O80&lt;&gt;"",NOT(ISNUMBER($O80))),AND($Q80&lt;&gt;"",NOT(ISNUMBER($Q80)))),"Check date or amount entries",IF(OR($D80&lt;Assumptions!$F$5,$D80&gt;Assumptions!$F$6),"Check move-in date",IF(OR(AND(ISNUMBER($E80),$E80&gt;Assumptions!$F$7),AND(ISNUMBER($L80),$L80&gt;Assumptions!$F$7),AND(ISNUMBER($N80),$N80&gt;Assumptions!$F$7),AND(ISNUMBER($O80),$O80&gt;Assumptions!$F$7),AND(ISNUMBER($Q80),$Q80&gt;Assumptions!$F$7)),"Check amount limit",IF(AND(ISNUMBER($N80),$N80&gt;0,$M80=""),"Describe manager-entered charge",IF(AND(ISNUMBER($H80),$H80&gt;IFERROR(IF(VLOOKUP($F80,Assumptions!$A$5:$C$7,2,FALSE)="ACTUAL",DAY(EOMONTH($D80,0)),VLOOKUP($F80,Assumptions!$A$5:$C$7,3,FALSE)),Assumptions!$F$8)),"Check prorated days",IF(OR($H80="",$I80="",$K80="",$P80=""),"Check calculation settings",IF($T80="Canceled","Canceled: verify amounts",IF(AND($T80="Complete",$R80&gt;0),"Complete status has balance",IF(AND(ISNUMBER($P80),ISNUMBER($Q80),$Q80&gt;$P80),"Received exceeds total",IF(AND(ISNUMBER($D80),$D80&lt;TODAY(),$R80&gt;0,$T80&lt;&gt;"Canceled"),"Past move-in with balance","")))))))))))))</f>
        <v/>
      </c>
      <c r="X80">
        <f>""</f>
        <v/>
      </c>
      <c r="Z80">
        <f>""</f>
        <v/>
      </c>
      <c r="AA80">
        <f>""</f>
        <v/>
      </c>
      <c r="AB80">
        <f>""</f>
        <v/>
      </c>
    </row>
    <row r="81">
      <c r="A81" s="14" t="n"/>
      <c r="B81" s="15" t="n"/>
      <c r="C81" s="14" t="n"/>
      <c r="D81" s="16" t="n"/>
      <c r="E81" s="17" t="n"/>
      <c r="F81" s="15" t="n"/>
      <c r="G81" s="18" t="n"/>
      <c r="H81" s="19">
        <f>IF(OR($D81="",$F81=""),"",IFERROR(IF(VLOOKUP($F81,Assumptions!$A$5:$C$7,2,FALSE)="NONE",0,IF($G81&lt;&gt;"",$G81,IF(VLOOKUP($F81,Assumptions!$A$5:$C$7,2,FALSE)="ACTUAL",DAY(EOMONTH($D81,0))-DAY($D81)+1,MAX(0,VLOOKUP($F81,Assumptions!$A$5:$C$7,3,FALSE)-MIN(DAY($D81),VLOOKUP($F81,Assumptions!$A$5:$C$7,3,FALSE))+1)))),""))</f>
        <v/>
      </c>
      <c r="I81" s="20">
        <f>IF(OR(NOT(ISNUMBER($E81)),NOT(ISNUMBER($H81)),$F81=""),"",IFERROR(IF(VLOOKUP($F81,Assumptions!$A$5:$C$7,2,FALSE)="NONE",0,ROUND($E81*$H81/IF(VLOOKUP($F81,Assumptions!$A$5:$C$7,2,FALSE)="ACTUAL",DAY(EOMONTH($D81,0)),VLOOKUP($F81,Assumptions!$A$5:$C$7,3,FALSE)),2)),""))</f>
        <v/>
      </c>
      <c r="J81" s="14" t="n"/>
      <c r="K81" s="20">
        <f>IF(OR(NOT(ISNUMBER($E81)),$J81=""),"",IF($J81="Yes",ROUND($E81,2),0))</f>
        <v/>
      </c>
      <c r="L81" s="17" t="n"/>
      <c r="M81" s="15" t="n"/>
      <c r="N81" s="17" t="n"/>
      <c r="O81" s="17" t="n"/>
      <c r="P81" s="20">
        <f>IF(OR($A81="",NOT(ISNUMBER($I81)),NOT(ISNUMBER($K81)),NOT(OR($L81="",ISNUMBER($L81))),NOT(OR($N81="",ISNUMBER($N81))),NOT(OR($O81="",ISNUMBER($O81)))),"",IFERROR(MAX(0,ROUND(SUM($I81,$K81,$L81,$N81)-IF($O81="",0,$O81),2)),""))</f>
        <v/>
      </c>
      <c r="Q81" s="17" t="n"/>
      <c r="R81" s="20">
        <f>IF($P81="","",IF(NOT(OR($Q81="",ISNUMBER($Q81))),"",IFERROR(MAX(0,ROUND($P81-IF($Q81="",0,$Q81),2)),"")))</f>
        <v/>
      </c>
      <c r="S81" s="14" t="n"/>
      <c r="T81" s="14" t="n"/>
      <c r="U81" s="21">
        <f>IF(COUNTA($A81:$G81,$J81,$L81:$O81,$Q81,$S81:$T81)=0,"",IF(OR($A81="",$B81="",$C81="",$D81="",$E81="",$F81="",$J81="",$S81="",$T81=""),"Check required inputs",IF(COUNTIF($A$5:$A$104,$A81)&gt;1,"Duplicate tenancy ID",IF(OR(NOT(ISNUMBER($D81)),NOT(ISNUMBER($E81)),AND($G81&lt;&gt;"",NOT(ISNUMBER($G81))),AND($L81&lt;&gt;"",NOT(ISNUMBER($L81))),AND($N81&lt;&gt;"",NOT(ISNUMBER($N81))),AND($O81&lt;&gt;"",NOT(ISNUMBER($O81))),AND($Q81&lt;&gt;"",NOT(ISNUMBER($Q81)))),"Check date or amount entries",IF(OR($D81&lt;Assumptions!$F$5,$D81&gt;Assumptions!$F$6),"Check move-in date",IF(OR(AND(ISNUMBER($E81),$E81&gt;Assumptions!$F$7),AND(ISNUMBER($L81),$L81&gt;Assumptions!$F$7),AND(ISNUMBER($N81),$N81&gt;Assumptions!$F$7),AND(ISNUMBER($O81),$O81&gt;Assumptions!$F$7),AND(ISNUMBER($Q81),$Q81&gt;Assumptions!$F$7)),"Check amount limit",IF(AND(ISNUMBER($N81),$N81&gt;0,$M81=""),"Describe manager-entered charge",IF(AND(ISNUMBER($H81),$H81&gt;IFERROR(IF(VLOOKUP($F81,Assumptions!$A$5:$C$7,2,FALSE)="ACTUAL",DAY(EOMONTH($D81,0)),VLOOKUP($F81,Assumptions!$A$5:$C$7,3,FALSE)),Assumptions!$F$8)),"Check prorated days",IF(OR($H81="",$I81="",$K81="",$P81=""),"Check calculation settings",IF($T81="Canceled","Canceled: verify amounts",IF(AND($T81="Complete",$R81&gt;0),"Complete status has balance",IF(AND(ISNUMBER($P81),ISNUMBER($Q81),$Q81&gt;$P81),"Received exceeds total",IF(AND(ISNUMBER($D81),$D81&lt;TODAY(),$R81&gt;0,$T81&lt;&gt;"Canceled"),"Past move-in with balance","")))))))))))))</f>
        <v/>
      </c>
      <c r="X81">
        <f>""</f>
        <v/>
      </c>
      <c r="Z81">
        <f>""</f>
        <v/>
      </c>
      <c r="AA81">
        <f>""</f>
        <v/>
      </c>
      <c r="AB81">
        <f>""</f>
        <v/>
      </c>
    </row>
    <row r="82">
      <c r="A82" s="14" t="n"/>
      <c r="B82" s="15" t="n"/>
      <c r="C82" s="14" t="n"/>
      <c r="D82" s="16" t="n"/>
      <c r="E82" s="17" t="n"/>
      <c r="F82" s="15" t="n"/>
      <c r="G82" s="18" t="n"/>
      <c r="H82" s="22">
        <f>IF(OR($D82="",$F82=""),"",IFERROR(IF(VLOOKUP($F82,Assumptions!$A$5:$C$7,2,FALSE)="NONE",0,IF($G82&lt;&gt;"",$G82,IF(VLOOKUP($F82,Assumptions!$A$5:$C$7,2,FALSE)="ACTUAL",DAY(EOMONTH($D82,0))-DAY($D82)+1,MAX(0,VLOOKUP($F82,Assumptions!$A$5:$C$7,3,FALSE)-MIN(DAY($D82),VLOOKUP($F82,Assumptions!$A$5:$C$7,3,FALSE))+1)))),""))</f>
        <v/>
      </c>
      <c r="I82" s="23">
        <f>IF(OR(NOT(ISNUMBER($E82)),NOT(ISNUMBER($H82)),$F82=""),"",IFERROR(IF(VLOOKUP($F82,Assumptions!$A$5:$C$7,2,FALSE)="NONE",0,ROUND($E82*$H82/IF(VLOOKUP($F82,Assumptions!$A$5:$C$7,2,FALSE)="ACTUAL",DAY(EOMONTH($D82,0)),VLOOKUP($F82,Assumptions!$A$5:$C$7,3,FALSE)),2)),""))</f>
        <v/>
      </c>
      <c r="J82" s="14" t="n"/>
      <c r="K82" s="23">
        <f>IF(OR(NOT(ISNUMBER($E82)),$J82=""),"",IF($J82="Yes",ROUND($E82,2),0))</f>
        <v/>
      </c>
      <c r="L82" s="17" t="n"/>
      <c r="M82" s="15" t="n"/>
      <c r="N82" s="17" t="n"/>
      <c r="O82" s="17" t="n"/>
      <c r="P82" s="23">
        <f>IF(OR($A82="",NOT(ISNUMBER($I82)),NOT(ISNUMBER($K82)),NOT(OR($L82="",ISNUMBER($L82))),NOT(OR($N82="",ISNUMBER($N82))),NOT(OR($O82="",ISNUMBER($O82)))),"",IFERROR(MAX(0,ROUND(SUM($I82,$K82,$L82,$N82)-IF($O82="",0,$O82),2)),""))</f>
        <v/>
      </c>
      <c r="Q82" s="17" t="n"/>
      <c r="R82" s="23">
        <f>IF($P82="","",IF(NOT(OR($Q82="",ISNUMBER($Q82))),"",IFERROR(MAX(0,ROUND($P82-IF($Q82="",0,$Q82),2)),"")))</f>
        <v/>
      </c>
      <c r="S82" s="14" t="n"/>
      <c r="T82" s="14" t="n"/>
      <c r="U82" s="24">
        <f>IF(COUNTA($A82:$G82,$J82,$L82:$O82,$Q82,$S82:$T82)=0,"",IF(OR($A82="",$B82="",$C82="",$D82="",$E82="",$F82="",$J82="",$S82="",$T82=""),"Check required inputs",IF(COUNTIF($A$5:$A$104,$A82)&gt;1,"Duplicate tenancy ID",IF(OR(NOT(ISNUMBER($D82)),NOT(ISNUMBER($E82)),AND($G82&lt;&gt;"",NOT(ISNUMBER($G82))),AND($L82&lt;&gt;"",NOT(ISNUMBER($L82))),AND($N82&lt;&gt;"",NOT(ISNUMBER($N82))),AND($O82&lt;&gt;"",NOT(ISNUMBER($O82))),AND($Q82&lt;&gt;"",NOT(ISNUMBER($Q82)))),"Check date or amount entries",IF(OR($D82&lt;Assumptions!$F$5,$D82&gt;Assumptions!$F$6),"Check move-in date",IF(OR(AND(ISNUMBER($E82),$E82&gt;Assumptions!$F$7),AND(ISNUMBER($L82),$L82&gt;Assumptions!$F$7),AND(ISNUMBER($N82),$N82&gt;Assumptions!$F$7),AND(ISNUMBER($O82),$O82&gt;Assumptions!$F$7),AND(ISNUMBER($Q82),$Q82&gt;Assumptions!$F$7)),"Check amount limit",IF(AND(ISNUMBER($N82),$N82&gt;0,$M82=""),"Describe manager-entered charge",IF(AND(ISNUMBER($H82),$H82&gt;IFERROR(IF(VLOOKUP($F82,Assumptions!$A$5:$C$7,2,FALSE)="ACTUAL",DAY(EOMONTH($D82,0)),VLOOKUP($F82,Assumptions!$A$5:$C$7,3,FALSE)),Assumptions!$F$8)),"Check prorated days",IF(OR($H82="",$I82="",$K82="",$P82=""),"Check calculation settings",IF($T82="Canceled","Canceled: verify amounts",IF(AND($T82="Complete",$R82&gt;0),"Complete status has balance",IF(AND(ISNUMBER($P82),ISNUMBER($Q82),$Q82&gt;$P82),"Received exceeds total",IF(AND(ISNUMBER($D82),$D82&lt;TODAY(),$R82&gt;0,$T82&lt;&gt;"Canceled"),"Past move-in with balance","")))))))))))))</f>
        <v/>
      </c>
      <c r="X82">
        <f>""</f>
        <v/>
      </c>
      <c r="Z82">
        <f>""</f>
        <v/>
      </c>
      <c r="AA82">
        <f>""</f>
        <v/>
      </c>
      <c r="AB82">
        <f>""</f>
        <v/>
      </c>
    </row>
    <row r="83">
      <c r="A83" s="14" t="n"/>
      <c r="B83" s="15" t="n"/>
      <c r="C83" s="14" t="n"/>
      <c r="D83" s="16" t="n"/>
      <c r="E83" s="17" t="n"/>
      <c r="F83" s="15" t="n"/>
      <c r="G83" s="18" t="n"/>
      <c r="H83" s="19">
        <f>IF(OR($D83="",$F83=""),"",IFERROR(IF(VLOOKUP($F83,Assumptions!$A$5:$C$7,2,FALSE)="NONE",0,IF($G83&lt;&gt;"",$G83,IF(VLOOKUP($F83,Assumptions!$A$5:$C$7,2,FALSE)="ACTUAL",DAY(EOMONTH($D83,0))-DAY($D83)+1,MAX(0,VLOOKUP($F83,Assumptions!$A$5:$C$7,3,FALSE)-MIN(DAY($D83),VLOOKUP($F83,Assumptions!$A$5:$C$7,3,FALSE))+1)))),""))</f>
        <v/>
      </c>
      <c r="I83" s="20">
        <f>IF(OR(NOT(ISNUMBER($E83)),NOT(ISNUMBER($H83)),$F83=""),"",IFERROR(IF(VLOOKUP($F83,Assumptions!$A$5:$C$7,2,FALSE)="NONE",0,ROUND($E83*$H83/IF(VLOOKUP($F83,Assumptions!$A$5:$C$7,2,FALSE)="ACTUAL",DAY(EOMONTH($D83,0)),VLOOKUP($F83,Assumptions!$A$5:$C$7,3,FALSE)),2)),""))</f>
        <v/>
      </c>
      <c r="J83" s="14" t="n"/>
      <c r="K83" s="20">
        <f>IF(OR(NOT(ISNUMBER($E83)),$J83=""),"",IF($J83="Yes",ROUND($E83,2),0))</f>
        <v/>
      </c>
      <c r="L83" s="17" t="n"/>
      <c r="M83" s="15" t="n"/>
      <c r="N83" s="17" t="n"/>
      <c r="O83" s="17" t="n"/>
      <c r="P83" s="20">
        <f>IF(OR($A83="",NOT(ISNUMBER($I83)),NOT(ISNUMBER($K83)),NOT(OR($L83="",ISNUMBER($L83))),NOT(OR($N83="",ISNUMBER($N83))),NOT(OR($O83="",ISNUMBER($O83)))),"",IFERROR(MAX(0,ROUND(SUM($I83,$K83,$L83,$N83)-IF($O83="",0,$O83),2)),""))</f>
        <v/>
      </c>
      <c r="Q83" s="17" t="n"/>
      <c r="R83" s="20">
        <f>IF($P83="","",IF(NOT(OR($Q83="",ISNUMBER($Q83))),"",IFERROR(MAX(0,ROUND($P83-IF($Q83="",0,$Q83),2)),"")))</f>
        <v/>
      </c>
      <c r="S83" s="14" t="n"/>
      <c r="T83" s="14" t="n"/>
      <c r="U83" s="21">
        <f>IF(COUNTA($A83:$G83,$J83,$L83:$O83,$Q83,$S83:$T83)=0,"",IF(OR($A83="",$B83="",$C83="",$D83="",$E83="",$F83="",$J83="",$S83="",$T83=""),"Check required inputs",IF(COUNTIF($A$5:$A$104,$A83)&gt;1,"Duplicate tenancy ID",IF(OR(NOT(ISNUMBER($D83)),NOT(ISNUMBER($E83)),AND($G83&lt;&gt;"",NOT(ISNUMBER($G83))),AND($L83&lt;&gt;"",NOT(ISNUMBER($L83))),AND($N83&lt;&gt;"",NOT(ISNUMBER($N83))),AND($O83&lt;&gt;"",NOT(ISNUMBER($O83))),AND($Q83&lt;&gt;"",NOT(ISNUMBER($Q83)))),"Check date or amount entries",IF(OR($D83&lt;Assumptions!$F$5,$D83&gt;Assumptions!$F$6),"Check move-in date",IF(OR(AND(ISNUMBER($E83),$E83&gt;Assumptions!$F$7),AND(ISNUMBER($L83),$L83&gt;Assumptions!$F$7),AND(ISNUMBER($N83),$N83&gt;Assumptions!$F$7),AND(ISNUMBER($O83),$O83&gt;Assumptions!$F$7),AND(ISNUMBER($Q83),$Q83&gt;Assumptions!$F$7)),"Check amount limit",IF(AND(ISNUMBER($N83),$N83&gt;0,$M83=""),"Describe manager-entered charge",IF(AND(ISNUMBER($H83),$H83&gt;IFERROR(IF(VLOOKUP($F83,Assumptions!$A$5:$C$7,2,FALSE)="ACTUAL",DAY(EOMONTH($D83,0)),VLOOKUP($F83,Assumptions!$A$5:$C$7,3,FALSE)),Assumptions!$F$8)),"Check prorated days",IF(OR($H83="",$I83="",$K83="",$P83=""),"Check calculation settings",IF($T83="Canceled","Canceled: verify amounts",IF(AND($T83="Complete",$R83&gt;0),"Complete status has balance",IF(AND(ISNUMBER($P83),ISNUMBER($Q83),$Q83&gt;$P83),"Received exceeds total",IF(AND(ISNUMBER($D83),$D83&lt;TODAY(),$R83&gt;0,$T83&lt;&gt;"Canceled"),"Past move-in with balance","")))))))))))))</f>
        <v/>
      </c>
      <c r="X83">
        <f>""</f>
        <v/>
      </c>
      <c r="Z83">
        <f>""</f>
        <v/>
      </c>
      <c r="AA83">
        <f>""</f>
        <v/>
      </c>
      <c r="AB83">
        <f>""</f>
        <v/>
      </c>
    </row>
    <row r="84">
      <c r="A84" s="14" t="n"/>
      <c r="B84" s="15" t="n"/>
      <c r="C84" s="14" t="n"/>
      <c r="D84" s="16" t="n"/>
      <c r="E84" s="17" t="n"/>
      <c r="F84" s="15" t="n"/>
      <c r="G84" s="18" t="n"/>
      <c r="H84" s="22">
        <f>IF(OR($D84="",$F84=""),"",IFERROR(IF(VLOOKUP($F84,Assumptions!$A$5:$C$7,2,FALSE)="NONE",0,IF($G84&lt;&gt;"",$G84,IF(VLOOKUP($F84,Assumptions!$A$5:$C$7,2,FALSE)="ACTUAL",DAY(EOMONTH($D84,0))-DAY($D84)+1,MAX(0,VLOOKUP($F84,Assumptions!$A$5:$C$7,3,FALSE)-MIN(DAY($D84),VLOOKUP($F84,Assumptions!$A$5:$C$7,3,FALSE))+1)))),""))</f>
        <v/>
      </c>
      <c r="I84" s="23">
        <f>IF(OR(NOT(ISNUMBER($E84)),NOT(ISNUMBER($H84)),$F84=""),"",IFERROR(IF(VLOOKUP($F84,Assumptions!$A$5:$C$7,2,FALSE)="NONE",0,ROUND($E84*$H84/IF(VLOOKUP($F84,Assumptions!$A$5:$C$7,2,FALSE)="ACTUAL",DAY(EOMONTH($D84,0)),VLOOKUP($F84,Assumptions!$A$5:$C$7,3,FALSE)),2)),""))</f>
        <v/>
      </c>
      <c r="J84" s="14" t="n"/>
      <c r="K84" s="23">
        <f>IF(OR(NOT(ISNUMBER($E84)),$J84=""),"",IF($J84="Yes",ROUND($E84,2),0))</f>
        <v/>
      </c>
      <c r="L84" s="17" t="n"/>
      <c r="M84" s="15" t="n"/>
      <c r="N84" s="17" t="n"/>
      <c r="O84" s="17" t="n"/>
      <c r="P84" s="23">
        <f>IF(OR($A84="",NOT(ISNUMBER($I84)),NOT(ISNUMBER($K84)),NOT(OR($L84="",ISNUMBER($L84))),NOT(OR($N84="",ISNUMBER($N84))),NOT(OR($O84="",ISNUMBER($O84)))),"",IFERROR(MAX(0,ROUND(SUM($I84,$K84,$L84,$N84)-IF($O84="",0,$O84),2)),""))</f>
        <v/>
      </c>
      <c r="Q84" s="17" t="n"/>
      <c r="R84" s="23">
        <f>IF($P84="","",IF(NOT(OR($Q84="",ISNUMBER($Q84))),"",IFERROR(MAX(0,ROUND($P84-IF($Q84="",0,$Q84),2)),"")))</f>
        <v/>
      </c>
      <c r="S84" s="14" t="n"/>
      <c r="T84" s="14" t="n"/>
      <c r="U84" s="24">
        <f>IF(COUNTA($A84:$G84,$J84,$L84:$O84,$Q84,$S84:$T84)=0,"",IF(OR($A84="",$B84="",$C84="",$D84="",$E84="",$F84="",$J84="",$S84="",$T84=""),"Check required inputs",IF(COUNTIF($A$5:$A$104,$A84)&gt;1,"Duplicate tenancy ID",IF(OR(NOT(ISNUMBER($D84)),NOT(ISNUMBER($E84)),AND($G84&lt;&gt;"",NOT(ISNUMBER($G84))),AND($L84&lt;&gt;"",NOT(ISNUMBER($L84))),AND($N84&lt;&gt;"",NOT(ISNUMBER($N84))),AND($O84&lt;&gt;"",NOT(ISNUMBER($O84))),AND($Q84&lt;&gt;"",NOT(ISNUMBER($Q84)))),"Check date or amount entries",IF(OR($D84&lt;Assumptions!$F$5,$D84&gt;Assumptions!$F$6),"Check move-in date",IF(OR(AND(ISNUMBER($E84),$E84&gt;Assumptions!$F$7),AND(ISNUMBER($L84),$L84&gt;Assumptions!$F$7),AND(ISNUMBER($N84),$N84&gt;Assumptions!$F$7),AND(ISNUMBER($O84),$O84&gt;Assumptions!$F$7),AND(ISNUMBER($Q84),$Q84&gt;Assumptions!$F$7)),"Check amount limit",IF(AND(ISNUMBER($N84),$N84&gt;0,$M84=""),"Describe manager-entered charge",IF(AND(ISNUMBER($H84),$H84&gt;IFERROR(IF(VLOOKUP($F84,Assumptions!$A$5:$C$7,2,FALSE)="ACTUAL",DAY(EOMONTH($D84,0)),VLOOKUP($F84,Assumptions!$A$5:$C$7,3,FALSE)),Assumptions!$F$8)),"Check prorated days",IF(OR($H84="",$I84="",$K84="",$P84=""),"Check calculation settings",IF($T84="Canceled","Canceled: verify amounts",IF(AND($T84="Complete",$R84&gt;0),"Complete status has balance",IF(AND(ISNUMBER($P84),ISNUMBER($Q84),$Q84&gt;$P84),"Received exceeds total",IF(AND(ISNUMBER($D84),$D84&lt;TODAY(),$R84&gt;0,$T84&lt;&gt;"Canceled"),"Past move-in with balance","")))))))))))))</f>
        <v/>
      </c>
      <c r="X84">
        <f>""</f>
        <v/>
      </c>
      <c r="Z84">
        <f>""</f>
        <v/>
      </c>
      <c r="AA84">
        <f>""</f>
        <v/>
      </c>
      <c r="AB84">
        <f>""</f>
        <v/>
      </c>
    </row>
    <row r="85">
      <c r="A85" s="14" t="n"/>
      <c r="B85" s="15" t="n"/>
      <c r="C85" s="14" t="n"/>
      <c r="D85" s="16" t="n"/>
      <c r="E85" s="17" t="n"/>
      <c r="F85" s="15" t="n"/>
      <c r="G85" s="18" t="n"/>
      <c r="H85" s="19">
        <f>IF(OR($D85="",$F85=""),"",IFERROR(IF(VLOOKUP($F85,Assumptions!$A$5:$C$7,2,FALSE)="NONE",0,IF($G85&lt;&gt;"",$G85,IF(VLOOKUP($F85,Assumptions!$A$5:$C$7,2,FALSE)="ACTUAL",DAY(EOMONTH($D85,0))-DAY($D85)+1,MAX(0,VLOOKUP($F85,Assumptions!$A$5:$C$7,3,FALSE)-MIN(DAY($D85),VLOOKUP($F85,Assumptions!$A$5:$C$7,3,FALSE))+1)))),""))</f>
        <v/>
      </c>
      <c r="I85" s="20">
        <f>IF(OR(NOT(ISNUMBER($E85)),NOT(ISNUMBER($H85)),$F85=""),"",IFERROR(IF(VLOOKUP($F85,Assumptions!$A$5:$C$7,2,FALSE)="NONE",0,ROUND($E85*$H85/IF(VLOOKUP($F85,Assumptions!$A$5:$C$7,2,FALSE)="ACTUAL",DAY(EOMONTH($D85,0)),VLOOKUP($F85,Assumptions!$A$5:$C$7,3,FALSE)),2)),""))</f>
        <v/>
      </c>
      <c r="J85" s="14" t="n"/>
      <c r="K85" s="20">
        <f>IF(OR(NOT(ISNUMBER($E85)),$J85=""),"",IF($J85="Yes",ROUND($E85,2),0))</f>
        <v/>
      </c>
      <c r="L85" s="17" t="n"/>
      <c r="M85" s="15" t="n"/>
      <c r="N85" s="17" t="n"/>
      <c r="O85" s="17" t="n"/>
      <c r="P85" s="20">
        <f>IF(OR($A85="",NOT(ISNUMBER($I85)),NOT(ISNUMBER($K85)),NOT(OR($L85="",ISNUMBER($L85))),NOT(OR($N85="",ISNUMBER($N85))),NOT(OR($O85="",ISNUMBER($O85)))),"",IFERROR(MAX(0,ROUND(SUM($I85,$K85,$L85,$N85)-IF($O85="",0,$O85),2)),""))</f>
        <v/>
      </c>
      <c r="Q85" s="17" t="n"/>
      <c r="R85" s="20">
        <f>IF($P85="","",IF(NOT(OR($Q85="",ISNUMBER($Q85))),"",IFERROR(MAX(0,ROUND($P85-IF($Q85="",0,$Q85),2)),"")))</f>
        <v/>
      </c>
      <c r="S85" s="14" t="n"/>
      <c r="T85" s="14" t="n"/>
      <c r="U85" s="21">
        <f>IF(COUNTA($A85:$G85,$J85,$L85:$O85,$Q85,$S85:$T85)=0,"",IF(OR($A85="",$B85="",$C85="",$D85="",$E85="",$F85="",$J85="",$S85="",$T85=""),"Check required inputs",IF(COUNTIF($A$5:$A$104,$A85)&gt;1,"Duplicate tenancy ID",IF(OR(NOT(ISNUMBER($D85)),NOT(ISNUMBER($E85)),AND($G85&lt;&gt;"",NOT(ISNUMBER($G85))),AND($L85&lt;&gt;"",NOT(ISNUMBER($L85))),AND($N85&lt;&gt;"",NOT(ISNUMBER($N85))),AND($O85&lt;&gt;"",NOT(ISNUMBER($O85))),AND($Q85&lt;&gt;"",NOT(ISNUMBER($Q85)))),"Check date or amount entries",IF(OR($D85&lt;Assumptions!$F$5,$D85&gt;Assumptions!$F$6),"Check move-in date",IF(OR(AND(ISNUMBER($E85),$E85&gt;Assumptions!$F$7),AND(ISNUMBER($L85),$L85&gt;Assumptions!$F$7),AND(ISNUMBER($N85),$N85&gt;Assumptions!$F$7),AND(ISNUMBER($O85),$O85&gt;Assumptions!$F$7),AND(ISNUMBER($Q85),$Q85&gt;Assumptions!$F$7)),"Check amount limit",IF(AND(ISNUMBER($N85),$N85&gt;0,$M85=""),"Describe manager-entered charge",IF(AND(ISNUMBER($H85),$H85&gt;IFERROR(IF(VLOOKUP($F85,Assumptions!$A$5:$C$7,2,FALSE)="ACTUAL",DAY(EOMONTH($D85,0)),VLOOKUP($F85,Assumptions!$A$5:$C$7,3,FALSE)),Assumptions!$F$8)),"Check prorated days",IF(OR($H85="",$I85="",$K85="",$P85=""),"Check calculation settings",IF($T85="Canceled","Canceled: verify amounts",IF(AND($T85="Complete",$R85&gt;0),"Complete status has balance",IF(AND(ISNUMBER($P85),ISNUMBER($Q85),$Q85&gt;$P85),"Received exceeds total",IF(AND(ISNUMBER($D85),$D85&lt;TODAY(),$R85&gt;0,$T85&lt;&gt;"Canceled"),"Past move-in with balance","")))))))))))))</f>
        <v/>
      </c>
      <c r="X85">
        <f>""</f>
        <v/>
      </c>
      <c r="Z85">
        <f>""</f>
        <v/>
      </c>
      <c r="AA85">
        <f>""</f>
        <v/>
      </c>
      <c r="AB85">
        <f>""</f>
        <v/>
      </c>
    </row>
    <row r="86">
      <c r="A86" s="14" t="n"/>
      <c r="B86" s="15" t="n"/>
      <c r="C86" s="14" t="n"/>
      <c r="D86" s="16" t="n"/>
      <c r="E86" s="17" t="n"/>
      <c r="F86" s="15" t="n"/>
      <c r="G86" s="18" t="n"/>
      <c r="H86" s="22">
        <f>IF(OR($D86="",$F86=""),"",IFERROR(IF(VLOOKUP($F86,Assumptions!$A$5:$C$7,2,FALSE)="NONE",0,IF($G86&lt;&gt;"",$G86,IF(VLOOKUP($F86,Assumptions!$A$5:$C$7,2,FALSE)="ACTUAL",DAY(EOMONTH($D86,0))-DAY($D86)+1,MAX(0,VLOOKUP($F86,Assumptions!$A$5:$C$7,3,FALSE)-MIN(DAY($D86),VLOOKUP($F86,Assumptions!$A$5:$C$7,3,FALSE))+1)))),""))</f>
        <v/>
      </c>
      <c r="I86" s="23">
        <f>IF(OR(NOT(ISNUMBER($E86)),NOT(ISNUMBER($H86)),$F86=""),"",IFERROR(IF(VLOOKUP($F86,Assumptions!$A$5:$C$7,2,FALSE)="NONE",0,ROUND($E86*$H86/IF(VLOOKUP($F86,Assumptions!$A$5:$C$7,2,FALSE)="ACTUAL",DAY(EOMONTH($D86,0)),VLOOKUP($F86,Assumptions!$A$5:$C$7,3,FALSE)),2)),""))</f>
        <v/>
      </c>
      <c r="J86" s="14" t="n"/>
      <c r="K86" s="23">
        <f>IF(OR(NOT(ISNUMBER($E86)),$J86=""),"",IF($J86="Yes",ROUND($E86,2),0))</f>
        <v/>
      </c>
      <c r="L86" s="17" t="n"/>
      <c r="M86" s="15" t="n"/>
      <c r="N86" s="17" t="n"/>
      <c r="O86" s="17" t="n"/>
      <c r="P86" s="23">
        <f>IF(OR($A86="",NOT(ISNUMBER($I86)),NOT(ISNUMBER($K86)),NOT(OR($L86="",ISNUMBER($L86))),NOT(OR($N86="",ISNUMBER($N86))),NOT(OR($O86="",ISNUMBER($O86)))),"",IFERROR(MAX(0,ROUND(SUM($I86,$K86,$L86,$N86)-IF($O86="",0,$O86),2)),""))</f>
        <v/>
      </c>
      <c r="Q86" s="17" t="n"/>
      <c r="R86" s="23">
        <f>IF($P86="","",IF(NOT(OR($Q86="",ISNUMBER($Q86))),"",IFERROR(MAX(0,ROUND($P86-IF($Q86="",0,$Q86),2)),"")))</f>
        <v/>
      </c>
      <c r="S86" s="14" t="n"/>
      <c r="T86" s="14" t="n"/>
      <c r="U86" s="24">
        <f>IF(COUNTA($A86:$G86,$J86,$L86:$O86,$Q86,$S86:$T86)=0,"",IF(OR($A86="",$B86="",$C86="",$D86="",$E86="",$F86="",$J86="",$S86="",$T86=""),"Check required inputs",IF(COUNTIF($A$5:$A$104,$A86)&gt;1,"Duplicate tenancy ID",IF(OR(NOT(ISNUMBER($D86)),NOT(ISNUMBER($E86)),AND($G86&lt;&gt;"",NOT(ISNUMBER($G86))),AND($L86&lt;&gt;"",NOT(ISNUMBER($L86))),AND($N86&lt;&gt;"",NOT(ISNUMBER($N86))),AND($O86&lt;&gt;"",NOT(ISNUMBER($O86))),AND($Q86&lt;&gt;"",NOT(ISNUMBER($Q86)))),"Check date or amount entries",IF(OR($D86&lt;Assumptions!$F$5,$D86&gt;Assumptions!$F$6),"Check move-in date",IF(OR(AND(ISNUMBER($E86),$E86&gt;Assumptions!$F$7),AND(ISNUMBER($L86),$L86&gt;Assumptions!$F$7),AND(ISNUMBER($N86),$N86&gt;Assumptions!$F$7),AND(ISNUMBER($O86),$O86&gt;Assumptions!$F$7),AND(ISNUMBER($Q86),$Q86&gt;Assumptions!$F$7)),"Check amount limit",IF(AND(ISNUMBER($N86),$N86&gt;0,$M86=""),"Describe manager-entered charge",IF(AND(ISNUMBER($H86),$H86&gt;IFERROR(IF(VLOOKUP($F86,Assumptions!$A$5:$C$7,2,FALSE)="ACTUAL",DAY(EOMONTH($D86,0)),VLOOKUP($F86,Assumptions!$A$5:$C$7,3,FALSE)),Assumptions!$F$8)),"Check prorated days",IF(OR($H86="",$I86="",$K86="",$P86=""),"Check calculation settings",IF($T86="Canceled","Canceled: verify amounts",IF(AND($T86="Complete",$R86&gt;0),"Complete status has balance",IF(AND(ISNUMBER($P86),ISNUMBER($Q86),$Q86&gt;$P86),"Received exceeds total",IF(AND(ISNUMBER($D86),$D86&lt;TODAY(),$R86&gt;0,$T86&lt;&gt;"Canceled"),"Past move-in with balance","")))))))))))))</f>
        <v/>
      </c>
      <c r="X86">
        <f>""</f>
        <v/>
      </c>
      <c r="Z86">
        <f>""</f>
        <v/>
      </c>
      <c r="AA86">
        <f>""</f>
        <v/>
      </c>
      <c r="AB86">
        <f>""</f>
        <v/>
      </c>
    </row>
    <row r="87">
      <c r="A87" s="14" t="n"/>
      <c r="B87" s="15" t="n"/>
      <c r="C87" s="14" t="n"/>
      <c r="D87" s="16" t="n"/>
      <c r="E87" s="17" t="n"/>
      <c r="F87" s="15" t="n"/>
      <c r="G87" s="18" t="n"/>
      <c r="H87" s="19">
        <f>IF(OR($D87="",$F87=""),"",IFERROR(IF(VLOOKUP($F87,Assumptions!$A$5:$C$7,2,FALSE)="NONE",0,IF($G87&lt;&gt;"",$G87,IF(VLOOKUP($F87,Assumptions!$A$5:$C$7,2,FALSE)="ACTUAL",DAY(EOMONTH($D87,0))-DAY($D87)+1,MAX(0,VLOOKUP($F87,Assumptions!$A$5:$C$7,3,FALSE)-MIN(DAY($D87),VLOOKUP($F87,Assumptions!$A$5:$C$7,3,FALSE))+1)))),""))</f>
        <v/>
      </c>
      <c r="I87" s="20">
        <f>IF(OR(NOT(ISNUMBER($E87)),NOT(ISNUMBER($H87)),$F87=""),"",IFERROR(IF(VLOOKUP($F87,Assumptions!$A$5:$C$7,2,FALSE)="NONE",0,ROUND($E87*$H87/IF(VLOOKUP($F87,Assumptions!$A$5:$C$7,2,FALSE)="ACTUAL",DAY(EOMONTH($D87,0)),VLOOKUP($F87,Assumptions!$A$5:$C$7,3,FALSE)),2)),""))</f>
        <v/>
      </c>
      <c r="J87" s="14" t="n"/>
      <c r="K87" s="20">
        <f>IF(OR(NOT(ISNUMBER($E87)),$J87=""),"",IF($J87="Yes",ROUND($E87,2),0))</f>
        <v/>
      </c>
      <c r="L87" s="17" t="n"/>
      <c r="M87" s="15" t="n"/>
      <c r="N87" s="17" t="n"/>
      <c r="O87" s="17" t="n"/>
      <c r="P87" s="20">
        <f>IF(OR($A87="",NOT(ISNUMBER($I87)),NOT(ISNUMBER($K87)),NOT(OR($L87="",ISNUMBER($L87))),NOT(OR($N87="",ISNUMBER($N87))),NOT(OR($O87="",ISNUMBER($O87)))),"",IFERROR(MAX(0,ROUND(SUM($I87,$K87,$L87,$N87)-IF($O87="",0,$O87),2)),""))</f>
        <v/>
      </c>
      <c r="Q87" s="17" t="n"/>
      <c r="R87" s="20">
        <f>IF($P87="","",IF(NOT(OR($Q87="",ISNUMBER($Q87))),"",IFERROR(MAX(0,ROUND($P87-IF($Q87="",0,$Q87),2)),"")))</f>
        <v/>
      </c>
      <c r="S87" s="14" t="n"/>
      <c r="T87" s="14" t="n"/>
      <c r="U87" s="21">
        <f>IF(COUNTA($A87:$G87,$J87,$L87:$O87,$Q87,$S87:$T87)=0,"",IF(OR($A87="",$B87="",$C87="",$D87="",$E87="",$F87="",$J87="",$S87="",$T87=""),"Check required inputs",IF(COUNTIF($A$5:$A$104,$A87)&gt;1,"Duplicate tenancy ID",IF(OR(NOT(ISNUMBER($D87)),NOT(ISNUMBER($E87)),AND($G87&lt;&gt;"",NOT(ISNUMBER($G87))),AND($L87&lt;&gt;"",NOT(ISNUMBER($L87))),AND($N87&lt;&gt;"",NOT(ISNUMBER($N87))),AND($O87&lt;&gt;"",NOT(ISNUMBER($O87))),AND($Q87&lt;&gt;"",NOT(ISNUMBER($Q87)))),"Check date or amount entries",IF(OR($D87&lt;Assumptions!$F$5,$D87&gt;Assumptions!$F$6),"Check move-in date",IF(OR(AND(ISNUMBER($E87),$E87&gt;Assumptions!$F$7),AND(ISNUMBER($L87),$L87&gt;Assumptions!$F$7),AND(ISNUMBER($N87),$N87&gt;Assumptions!$F$7),AND(ISNUMBER($O87),$O87&gt;Assumptions!$F$7),AND(ISNUMBER($Q87),$Q87&gt;Assumptions!$F$7)),"Check amount limit",IF(AND(ISNUMBER($N87),$N87&gt;0,$M87=""),"Describe manager-entered charge",IF(AND(ISNUMBER($H87),$H87&gt;IFERROR(IF(VLOOKUP($F87,Assumptions!$A$5:$C$7,2,FALSE)="ACTUAL",DAY(EOMONTH($D87,0)),VLOOKUP($F87,Assumptions!$A$5:$C$7,3,FALSE)),Assumptions!$F$8)),"Check prorated days",IF(OR($H87="",$I87="",$K87="",$P87=""),"Check calculation settings",IF($T87="Canceled","Canceled: verify amounts",IF(AND($T87="Complete",$R87&gt;0),"Complete status has balance",IF(AND(ISNUMBER($P87),ISNUMBER($Q87),$Q87&gt;$P87),"Received exceeds total",IF(AND(ISNUMBER($D87),$D87&lt;TODAY(),$R87&gt;0,$T87&lt;&gt;"Canceled"),"Past move-in with balance","")))))))))))))</f>
        <v/>
      </c>
      <c r="X87">
        <f>""</f>
        <v/>
      </c>
      <c r="Z87">
        <f>""</f>
        <v/>
      </c>
      <c r="AA87">
        <f>""</f>
        <v/>
      </c>
      <c r="AB87">
        <f>""</f>
        <v/>
      </c>
    </row>
    <row r="88">
      <c r="A88" s="14" t="n"/>
      <c r="B88" s="15" t="n"/>
      <c r="C88" s="14" t="n"/>
      <c r="D88" s="16" t="n"/>
      <c r="E88" s="17" t="n"/>
      <c r="F88" s="15" t="n"/>
      <c r="G88" s="18" t="n"/>
      <c r="H88" s="22">
        <f>IF(OR($D88="",$F88=""),"",IFERROR(IF(VLOOKUP($F88,Assumptions!$A$5:$C$7,2,FALSE)="NONE",0,IF($G88&lt;&gt;"",$G88,IF(VLOOKUP($F88,Assumptions!$A$5:$C$7,2,FALSE)="ACTUAL",DAY(EOMONTH($D88,0))-DAY($D88)+1,MAX(0,VLOOKUP($F88,Assumptions!$A$5:$C$7,3,FALSE)-MIN(DAY($D88),VLOOKUP($F88,Assumptions!$A$5:$C$7,3,FALSE))+1)))),""))</f>
        <v/>
      </c>
      <c r="I88" s="23">
        <f>IF(OR(NOT(ISNUMBER($E88)),NOT(ISNUMBER($H88)),$F88=""),"",IFERROR(IF(VLOOKUP($F88,Assumptions!$A$5:$C$7,2,FALSE)="NONE",0,ROUND($E88*$H88/IF(VLOOKUP($F88,Assumptions!$A$5:$C$7,2,FALSE)="ACTUAL",DAY(EOMONTH($D88,0)),VLOOKUP($F88,Assumptions!$A$5:$C$7,3,FALSE)),2)),""))</f>
        <v/>
      </c>
      <c r="J88" s="14" t="n"/>
      <c r="K88" s="23">
        <f>IF(OR(NOT(ISNUMBER($E88)),$J88=""),"",IF($J88="Yes",ROUND($E88,2),0))</f>
        <v/>
      </c>
      <c r="L88" s="17" t="n"/>
      <c r="M88" s="15" t="n"/>
      <c r="N88" s="17" t="n"/>
      <c r="O88" s="17" t="n"/>
      <c r="P88" s="23">
        <f>IF(OR($A88="",NOT(ISNUMBER($I88)),NOT(ISNUMBER($K88)),NOT(OR($L88="",ISNUMBER($L88))),NOT(OR($N88="",ISNUMBER($N88))),NOT(OR($O88="",ISNUMBER($O88)))),"",IFERROR(MAX(0,ROUND(SUM($I88,$K88,$L88,$N88)-IF($O88="",0,$O88),2)),""))</f>
        <v/>
      </c>
      <c r="Q88" s="17" t="n"/>
      <c r="R88" s="23">
        <f>IF($P88="","",IF(NOT(OR($Q88="",ISNUMBER($Q88))),"",IFERROR(MAX(0,ROUND($P88-IF($Q88="",0,$Q88),2)),"")))</f>
        <v/>
      </c>
      <c r="S88" s="14" t="n"/>
      <c r="T88" s="14" t="n"/>
      <c r="U88" s="24">
        <f>IF(COUNTA($A88:$G88,$J88,$L88:$O88,$Q88,$S88:$T88)=0,"",IF(OR($A88="",$B88="",$C88="",$D88="",$E88="",$F88="",$J88="",$S88="",$T88=""),"Check required inputs",IF(COUNTIF($A$5:$A$104,$A88)&gt;1,"Duplicate tenancy ID",IF(OR(NOT(ISNUMBER($D88)),NOT(ISNUMBER($E88)),AND($G88&lt;&gt;"",NOT(ISNUMBER($G88))),AND($L88&lt;&gt;"",NOT(ISNUMBER($L88))),AND($N88&lt;&gt;"",NOT(ISNUMBER($N88))),AND($O88&lt;&gt;"",NOT(ISNUMBER($O88))),AND($Q88&lt;&gt;"",NOT(ISNUMBER($Q88)))),"Check date or amount entries",IF(OR($D88&lt;Assumptions!$F$5,$D88&gt;Assumptions!$F$6),"Check move-in date",IF(OR(AND(ISNUMBER($E88),$E88&gt;Assumptions!$F$7),AND(ISNUMBER($L88),$L88&gt;Assumptions!$F$7),AND(ISNUMBER($N88),$N88&gt;Assumptions!$F$7),AND(ISNUMBER($O88),$O88&gt;Assumptions!$F$7),AND(ISNUMBER($Q88),$Q88&gt;Assumptions!$F$7)),"Check amount limit",IF(AND(ISNUMBER($N88),$N88&gt;0,$M88=""),"Describe manager-entered charge",IF(AND(ISNUMBER($H88),$H88&gt;IFERROR(IF(VLOOKUP($F88,Assumptions!$A$5:$C$7,2,FALSE)="ACTUAL",DAY(EOMONTH($D88,0)),VLOOKUP($F88,Assumptions!$A$5:$C$7,3,FALSE)),Assumptions!$F$8)),"Check prorated days",IF(OR($H88="",$I88="",$K88="",$P88=""),"Check calculation settings",IF($T88="Canceled","Canceled: verify amounts",IF(AND($T88="Complete",$R88&gt;0),"Complete status has balance",IF(AND(ISNUMBER($P88),ISNUMBER($Q88),$Q88&gt;$P88),"Received exceeds total",IF(AND(ISNUMBER($D88),$D88&lt;TODAY(),$R88&gt;0,$T88&lt;&gt;"Canceled"),"Past move-in with balance","")))))))))))))</f>
        <v/>
      </c>
      <c r="X88">
        <f>""</f>
        <v/>
      </c>
      <c r="Z88">
        <f>""</f>
        <v/>
      </c>
      <c r="AA88">
        <f>""</f>
        <v/>
      </c>
      <c r="AB88">
        <f>""</f>
        <v/>
      </c>
    </row>
    <row r="89">
      <c r="A89" s="14" t="n"/>
      <c r="B89" s="15" t="n"/>
      <c r="C89" s="14" t="n"/>
      <c r="D89" s="16" t="n"/>
      <c r="E89" s="17" t="n"/>
      <c r="F89" s="15" t="n"/>
      <c r="G89" s="18" t="n"/>
      <c r="H89" s="19">
        <f>IF(OR($D89="",$F89=""),"",IFERROR(IF(VLOOKUP($F89,Assumptions!$A$5:$C$7,2,FALSE)="NONE",0,IF($G89&lt;&gt;"",$G89,IF(VLOOKUP($F89,Assumptions!$A$5:$C$7,2,FALSE)="ACTUAL",DAY(EOMONTH($D89,0))-DAY($D89)+1,MAX(0,VLOOKUP($F89,Assumptions!$A$5:$C$7,3,FALSE)-MIN(DAY($D89),VLOOKUP($F89,Assumptions!$A$5:$C$7,3,FALSE))+1)))),""))</f>
        <v/>
      </c>
      <c r="I89" s="20">
        <f>IF(OR(NOT(ISNUMBER($E89)),NOT(ISNUMBER($H89)),$F89=""),"",IFERROR(IF(VLOOKUP($F89,Assumptions!$A$5:$C$7,2,FALSE)="NONE",0,ROUND($E89*$H89/IF(VLOOKUP($F89,Assumptions!$A$5:$C$7,2,FALSE)="ACTUAL",DAY(EOMONTH($D89,0)),VLOOKUP($F89,Assumptions!$A$5:$C$7,3,FALSE)),2)),""))</f>
        <v/>
      </c>
      <c r="J89" s="14" t="n"/>
      <c r="K89" s="20">
        <f>IF(OR(NOT(ISNUMBER($E89)),$J89=""),"",IF($J89="Yes",ROUND($E89,2),0))</f>
        <v/>
      </c>
      <c r="L89" s="17" t="n"/>
      <c r="M89" s="15" t="n"/>
      <c r="N89" s="17" t="n"/>
      <c r="O89" s="17" t="n"/>
      <c r="P89" s="20">
        <f>IF(OR($A89="",NOT(ISNUMBER($I89)),NOT(ISNUMBER($K89)),NOT(OR($L89="",ISNUMBER($L89))),NOT(OR($N89="",ISNUMBER($N89))),NOT(OR($O89="",ISNUMBER($O89)))),"",IFERROR(MAX(0,ROUND(SUM($I89,$K89,$L89,$N89)-IF($O89="",0,$O89),2)),""))</f>
        <v/>
      </c>
      <c r="Q89" s="17" t="n"/>
      <c r="R89" s="20">
        <f>IF($P89="","",IF(NOT(OR($Q89="",ISNUMBER($Q89))),"",IFERROR(MAX(0,ROUND($P89-IF($Q89="",0,$Q89),2)),"")))</f>
        <v/>
      </c>
      <c r="S89" s="14" t="n"/>
      <c r="T89" s="14" t="n"/>
      <c r="U89" s="21">
        <f>IF(COUNTA($A89:$G89,$J89,$L89:$O89,$Q89,$S89:$T89)=0,"",IF(OR($A89="",$B89="",$C89="",$D89="",$E89="",$F89="",$J89="",$S89="",$T89=""),"Check required inputs",IF(COUNTIF($A$5:$A$104,$A89)&gt;1,"Duplicate tenancy ID",IF(OR(NOT(ISNUMBER($D89)),NOT(ISNUMBER($E89)),AND($G89&lt;&gt;"",NOT(ISNUMBER($G89))),AND($L89&lt;&gt;"",NOT(ISNUMBER($L89))),AND($N89&lt;&gt;"",NOT(ISNUMBER($N89))),AND($O89&lt;&gt;"",NOT(ISNUMBER($O89))),AND($Q89&lt;&gt;"",NOT(ISNUMBER($Q89)))),"Check date or amount entries",IF(OR($D89&lt;Assumptions!$F$5,$D89&gt;Assumptions!$F$6),"Check move-in date",IF(OR(AND(ISNUMBER($E89),$E89&gt;Assumptions!$F$7),AND(ISNUMBER($L89),$L89&gt;Assumptions!$F$7),AND(ISNUMBER($N89),$N89&gt;Assumptions!$F$7),AND(ISNUMBER($O89),$O89&gt;Assumptions!$F$7),AND(ISNUMBER($Q89),$Q89&gt;Assumptions!$F$7)),"Check amount limit",IF(AND(ISNUMBER($N89),$N89&gt;0,$M89=""),"Describe manager-entered charge",IF(AND(ISNUMBER($H89),$H89&gt;IFERROR(IF(VLOOKUP($F89,Assumptions!$A$5:$C$7,2,FALSE)="ACTUAL",DAY(EOMONTH($D89,0)),VLOOKUP($F89,Assumptions!$A$5:$C$7,3,FALSE)),Assumptions!$F$8)),"Check prorated days",IF(OR($H89="",$I89="",$K89="",$P89=""),"Check calculation settings",IF($T89="Canceled","Canceled: verify amounts",IF(AND($T89="Complete",$R89&gt;0),"Complete status has balance",IF(AND(ISNUMBER($P89),ISNUMBER($Q89),$Q89&gt;$P89),"Received exceeds total",IF(AND(ISNUMBER($D89),$D89&lt;TODAY(),$R89&gt;0,$T89&lt;&gt;"Canceled"),"Past move-in with balance","")))))))))))))</f>
        <v/>
      </c>
      <c r="X89">
        <f>""</f>
        <v/>
      </c>
      <c r="Z89">
        <f>""</f>
        <v/>
      </c>
      <c r="AA89">
        <f>""</f>
        <v/>
      </c>
      <c r="AB89">
        <f>""</f>
        <v/>
      </c>
    </row>
    <row r="90">
      <c r="A90" s="14" t="n"/>
      <c r="B90" s="15" t="n"/>
      <c r="C90" s="14" t="n"/>
      <c r="D90" s="16" t="n"/>
      <c r="E90" s="17" t="n"/>
      <c r="F90" s="15" t="n"/>
      <c r="G90" s="18" t="n"/>
      <c r="H90" s="22">
        <f>IF(OR($D90="",$F90=""),"",IFERROR(IF(VLOOKUP($F90,Assumptions!$A$5:$C$7,2,FALSE)="NONE",0,IF($G90&lt;&gt;"",$G90,IF(VLOOKUP($F90,Assumptions!$A$5:$C$7,2,FALSE)="ACTUAL",DAY(EOMONTH($D90,0))-DAY($D90)+1,MAX(0,VLOOKUP($F90,Assumptions!$A$5:$C$7,3,FALSE)-MIN(DAY($D90),VLOOKUP($F90,Assumptions!$A$5:$C$7,3,FALSE))+1)))),""))</f>
        <v/>
      </c>
      <c r="I90" s="23">
        <f>IF(OR(NOT(ISNUMBER($E90)),NOT(ISNUMBER($H90)),$F90=""),"",IFERROR(IF(VLOOKUP($F90,Assumptions!$A$5:$C$7,2,FALSE)="NONE",0,ROUND($E90*$H90/IF(VLOOKUP($F90,Assumptions!$A$5:$C$7,2,FALSE)="ACTUAL",DAY(EOMONTH($D90,0)),VLOOKUP($F90,Assumptions!$A$5:$C$7,3,FALSE)),2)),""))</f>
        <v/>
      </c>
      <c r="J90" s="14" t="n"/>
      <c r="K90" s="23">
        <f>IF(OR(NOT(ISNUMBER($E90)),$J90=""),"",IF($J90="Yes",ROUND($E90,2),0))</f>
        <v/>
      </c>
      <c r="L90" s="17" t="n"/>
      <c r="M90" s="15" t="n"/>
      <c r="N90" s="17" t="n"/>
      <c r="O90" s="17" t="n"/>
      <c r="P90" s="23">
        <f>IF(OR($A90="",NOT(ISNUMBER($I90)),NOT(ISNUMBER($K90)),NOT(OR($L90="",ISNUMBER($L90))),NOT(OR($N90="",ISNUMBER($N90))),NOT(OR($O90="",ISNUMBER($O90)))),"",IFERROR(MAX(0,ROUND(SUM($I90,$K90,$L90,$N90)-IF($O90="",0,$O90),2)),""))</f>
        <v/>
      </c>
      <c r="Q90" s="17" t="n"/>
      <c r="R90" s="23">
        <f>IF($P90="","",IF(NOT(OR($Q90="",ISNUMBER($Q90))),"",IFERROR(MAX(0,ROUND($P90-IF($Q90="",0,$Q90),2)),"")))</f>
        <v/>
      </c>
      <c r="S90" s="14" t="n"/>
      <c r="T90" s="14" t="n"/>
      <c r="U90" s="24">
        <f>IF(COUNTA($A90:$G90,$J90,$L90:$O90,$Q90,$S90:$T90)=0,"",IF(OR($A90="",$B90="",$C90="",$D90="",$E90="",$F90="",$J90="",$S90="",$T90=""),"Check required inputs",IF(COUNTIF($A$5:$A$104,$A90)&gt;1,"Duplicate tenancy ID",IF(OR(NOT(ISNUMBER($D90)),NOT(ISNUMBER($E90)),AND($G90&lt;&gt;"",NOT(ISNUMBER($G90))),AND($L90&lt;&gt;"",NOT(ISNUMBER($L90))),AND($N90&lt;&gt;"",NOT(ISNUMBER($N90))),AND($O90&lt;&gt;"",NOT(ISNUMBER($O90))),AND($Q90&lt;&gt;"",NOT(ISNUMBER($Q90)))),"Check date or amount entries",IF(OR($D90&lt;Assumptions!$F$5,$D90&gt;Assumptions!$F$6),"Check move-in date",IF(OR(AND(ISNUMBER($E90),$E90&gt;Assumptions!$F$7),AND(ISNUMBER($L90),$L90&gt;Assumptions!$F$7),AND(ISNUMBER($N90),$N90&gt;Assumptions!$F$7),AND(ISNUMBER($O90),$O90&gt;Assumptions!$F$7),AND(ISNUMBER($Q90),$Q90&gt;Assumptions!$F$7)),"Check amount limit",IF(AND(ISNUMBER($N90),$N90&gt;0,$M90=""),"Describe manager-entered charge",IF(AND(ISNUMBER($H90),$H90&gt;IFERROR(IF(VLOOKUP($F90,Assumptions!$A$5:$C$7,2,FALSE)="ACTUAL",DAY(EOMONTH($D90,0)),VLOOKUP($F90,Assumptions!$A$5:$C$7,3,FALSE)),Assumptions!$F$8)),"Check prorated days",IF(OR($H90="",$I90="",$K90="",$P90=""),"Check calculation settings",IF($T90="Canceled","Canceled: verify amounts",IF(AND($T90="Complete",$R90&gt;0),"Complete status has balance",IF(AND(ISNUMBER($P90),ISNUMBER($Q90),$Q90&gt;$P90),"Received exceeds total",IF(AND(ISNUMBER($D90),$D90&lt;TODAY(),$R90&gt;0,$T90&lt;&gt;"Canceled"),"Past move-in with balance","")))))))))))))</f>
        <v/>
      </c>
      <c r="X90">
        <f>""</f>
        <v/>
      </c>
      <c r="Z90">
        <f>""</f>
        <v/>
      </c>
      <c r="AA90">
        <f>""</f>
        <v/>
      </c>
      <c r="AB90">
        <f>""</f>
        <v/>
      </c>
    </row>
    <row r="91">
      <c r="A91" s="14" t="n"/>
      <c r="B91" s="15" t="n"/>
      <c r="C91" s="14" t="n"/>
      <c r="D91" s="16" t="n"/>
      <c r="E91" s="17" t="n"/>
      <c r="F91" s="15" t="n"/>
      <c r="G91" s="18" t="n"/>
      <c r="H91" s="19">
        <f>IF(OR($D91="",$F91=""),"",IFERROR(IF(VLOOKUP($F91,Assumptions!$A$5:$C$7,2,FALSE)="NONE",0,IF($G91&lt;&gt;"",$G91,IF(VLOOKUP($F91,Assumptions!$A$5:$C$7,2,FALSE)="ACTUAL",DAY(EOMONTH($D91,0))-DAY($D91)+1,MAX(0,VLOOKUP($F91,Assumptions!$A$5:$C$7,3,FALSE)-MIN(DAY($D91),VLOOKUP($F91,Assumptions!$A$5:$C$7,3,FALSE))+1)))),""))</f>
        <v/>
      </c>
      <c r="I91" s="20">
        <f>IF(OR(NOT(ISNUMBER($E91)),NOT(ISNUMBER($H91)),$F91=""),"",IFERROR(IF(VLOOKUP($F91,Assumptions!$A$5:$C$7,2,FALSE)="NONE",0,ROUND($E91*$H91/IF(VLOOKUP($F91,Assumptions!$A$5:$C$7,2,FALSE)="ACTUAL",DAY(EOMONTH($D91,0)),VLOOKUP($F91,Assumptions!$A$5:$C$7,3,FALSE)),2)),""))</f>
        <v/>
      </c>
      <c r="J91" s="14" t="n"/>
      <c r="K91" s="20">
        <f>IF(OR(NOT(ISNUMBER($E91)),$J91=""),"",IF($J91="Yes",ROUND($E91,2),0))</f>
        <v/>
      </c>
      <c r="L91" s="17" t="n"/>
      <c r="M91" s="15" t="n"/>
      <c r="N91" s="17" t="n"/>
      <c r="O91" s="17" t="n"/>
      <c r="P91" s="20">
        <f>IF(OR($A91="",NOT(ISNUMBER($I91)),NOT(ISNUMBER($K91)),NOT(OR($L91="",ISNUMBER($L91))),NOT(OR($N91="",ISNUMBER($N91))),NOT(OR($O91="",ISNUMBER($O91)))),"",IFERROR(MAX(0,ROUND(SUM($I91,$K91,$L91,$N91)-IF($O91="",0,$O91),2)),""))</f>
        <v/>
      </c>
      <c r="Q91" s="17" t="n"/>
      <c r="R91" s="20">
        <f>IF($P91="","",IF(NOT(OR($Q91="",ISNUMBER($Q91))),"",IFERROR(MAX(0,ROUND($P91-IF($Q91="",0,$Q91),2)),"")))</f>
        <v/>
      </c>
      <c r="S91" s="14" t="n"/>
      <c r="T91" s="14" t="n"/>
      <c r="U91" s="21">
        <f>IF(COUNTA($A91:$G91,$J91,$L91:$O91,$Q91,$S91:$T91)=0,"",IF(OR($A91="",$B91="",$C91="",$D91="",$E91="",$F91="",$J91="",$S91="",$T91=""),"Check required inputs",IF(COUNTIF($A$5:$A$104,$A91)&gt;1,"Duplicate tenancy ID",IF(OR(NOT(ISNUMBER($D91)),NOT(ISNUMBER($E91)),AND($G91&lt;&gt;"",NOT(ISNUMBER($G91))),AND($L91&lt;&gt;"",NOT(ISNUMBER($L91))),AND($N91&lt;&gt;"",NOT(ISNUMBER($N91))),AND($O91&lt;&gt;"",NOT(ISNUMBER($O91))),AND($Q91&lt;&gt;"",NOT(ISNUMBER($Q91)))),"Check date or amount entries",IF(OR($D91&lt;Assumptions!$F$5,$D91&gt;Assumptions!$F$6),"Check move-in date",IF(OR(AND(ISNUMBER($E91),$E91&gt;Assumptions!$F$7),AND(ISNUMBER($L91),$L91&gt;Assumptions!$F$7),AND(ISNUMBER($N91),$N91&gt;Assumptions!$F$7),AND(ISNUMBER($O91),$O91&gt;Assumptions!$F$7),AND(ISNUMBER($Q91),$Q91&gt;Assumptions!$F$7)),"Check amount limit",IF(AND(ISNUMBER($N91),$N91&gt;0,$M91=""),"Describe manager-entered charge",IF(AND(ISNUMBER($H91),$H91&gt;IFERROR(IF(VLOOKUP($F91,Assumptions!$A$5:$C$7,2,FALSE)="ACTUAL",DAY(EOMONTH($D91,0)),VLOOKUP($F91,Assumptions!$A$5:$C$7,3,FALSE)),Assumptions!$F$8)),"Check prorated days",IF(OR($H91="",$I91="",$K91="",$P91=""),"Check calculation settings",IF($T91="Canceled","Canceled: verify amounts",IF(AND($T91="Complete",$R91&gt;0),"Complete status has balance",IF(AND(ISNUMBER($P91),ISNUMBER($Q91),$Q91&gt;$P91),"Received exceeds total",IF(AND(ISNUMBER($D91),$D91&lt;TODAY(),$R91&gt;0,$T91&lt;&gt;"Canceled"),"Past move-in with balance","")))))))))))))</f>
        <v/>
      </c>
      <c r="X91">
        <f>""</f>
        <v/>
      </c>
      <c r="Z91">
        <f>""</f>
        <v/>
      </c>
      <c r="AA91">
        <f>""</f>
        <v/>
      </c>
      <c r="AB91">
        <f>""</f>
        <v/>
      </c>
    </row>
    <row r="92">
      <c r="A92" s="14" t="n"/>
      <c r="B92" s="15" t="n"/>
      <c r="C92" s="14" t="n"/>
      <c r="D92" s="16" t="n"/>
      <c r="E92" s="17" t="n"/>
      <c r="F92" s="15" t="n"/>
      <c r="G92" s="18" t="n"/>
      <c r="H92" s="22">
        <f>IF(OR($D92="",$F92=""),"",IFERROR(IF(VLOOKUP($F92,Assumptions!$A$5:$C$7,2,FALSE)="NONE",0,IF($G92&lt;&gt;"",$G92,IF(VLOOKUP($F92,Assumptions!$A$5:$C$7,2,FALSE)="ACTUAL",DAY(EOMONTH($D92,0))-DAY($D92)+1,MAX(0,VLOOKUP($F92,Assumptions!$A$5:$C$7,3,FALSE)-MIN(DAY($D92),VLOOKUP($F92,Assumptions!$A$5:$C$7,3,FALSE))+1)))),""))</f>
        <v/>
      </c>
      <c r="I92" s="23">
        <f>IF(OR(NOT(ISNUMBER($E92)),NOT(ISNUMBER($H92)),$F92=""),"",IFERROR(IF(VLOOKUP($F92,Assumptions!$A$5:$C$7,2,FALSE)="NONE",0,ROUND($E92*$H92/IF(VLOOKUP($F92,Assumptions!$A$5:$C$7,2,FALSE)="ACTUAL",DAY(EOMONTH($D92,0)),VLOOKUP($F92,Assumptions!$A$5:$C$7,3,FALSE)),2)),""))</f>
        <v/>
      </c>
      <c r="J92" s="14" t="n"/>
      <c r="K92" s="23">
        <f>IF(OR(NOT(ISNUMBER($E92)),$J92=""),"",IF($J92="Yes",ROUND($E92,2),0))</f>
        <v/>
      </c>
      <c r="L92" s="17" t="n"/>
      <c r="M92" s="15" t="n"/>
      <c r="N92" s="17" t="n"/>
      <c r="O92" s="17" t="n"/>
      <c r="P92" s="23">
        <f>IF(OR($A92="",NOT(ISNUMBER($I92)),NOT(ISNUMBER($K92)),NOT(OR($L92="",ISNUMBER($L92))),NOT(OR($N92="",ISNUMBER($N92))),NOT(OR($O92="",ISNUMBER($O92)))),"",IFERROR(MAX(0,ROUND(SUM($I92,$K92,$L92,$N92)-IF($O92="",0,$O92),2)),""))</f>
        <v/>
      </c>
      <c r="Q92" s="17" t="n"/>
      <c r="R92" s="23">
        <f>IF($P92="","",IF(NOT(OR($Q92="",ISNUMBER($Q92))),"",IFERROR(MAX(0,ROUND($P92-IF($Q92="",0,$Q92),2)),"")))</f>
        <v/>
      </c>
      <c r="S92" s="14" t="n"/>
      <c r="T92" s="14" t="n"/>
      <c r="U92" s="24">
        <f>IF(COUNTA($A92:$G92,$J92,$L92:$O92,$Q92,$S92:$T92)=0,"",IF(OR($A92="",$B92="",$C92="",$D92="",$E92="",$F92="",$J92="",$S92="",$T92=""),"Check required inputs",IF(COUNTIF($A$5:$A$104,$A92)&gt;1,"Duplicate tenancy ID",IF(OR(NOT(ISNUMBER($D92)),NOT(ISNUMBER($E92)),AND($G92&lt;&gt;"",NOT(ISNUMBER($G92))),AND($L92&lt;&gt;"",NOT(ISNUMBER($L92))),AND($N92&lt;&gt;"",NOT(ISNUMBER($N92))),AND($O92&lt;&gt;"",NOT(ISNUMBER($O92))),AND($Q92&lt;&gt;"",NOT(ISNUMBER($Q92)))),"Check date or amount entries",IF(OR($D92&lt;Assumptions!$F$5,$D92&gt;Assumptions!$F$6),"Check move-in date",IF(OR(AND(ISNUMBER($E92),$E92&gt;Assumptions!$F$7),AND(ISNUMBER($L92),$L92&gt;Assumptions!$F$7),AND(ISNUMBER($N92),$N92&gt;Assumptions!$F$7),AND(ISNUMBER($O92),$O92&gt;Assumptions!$F$7),AND(ISNUMBER($Q92),$Q92&gt;Assumptions!$F$7)),"Check amount limit",IF(AND(ISNUMBER($N92),$N92&gt;0,$M92=""),"Describe manager-entered charge",IF(AND(ISNUMBER($H92),$H92&gt;IFERROR(IF(VLOOKUP($F92,Assumptions!$A$5:$C$7,2,FALSE)="ACTUAL",DAY(EOMONTH($D92,0)),VLOOKUP($F92,Assumptions!$A$5:$C$7,3,FALSE)),Assumptions!$F$8)),"Check prorated days",IF(OR($H92="",$I92="",$K92="",$P92=""),"Check calculation settings",IF($T92="Canceled","Canceled: verify amounts",IF(AND($T92="Complete",$R92&gt;0),"Complete status has balance",IF(AND(ISNUMBER($P92),ISNUMBER($Q92),$Q92&gt;$P92),"Received exceeds total",IF(AND(ISNUMBER($D92),$D92&lt;TODAY(),$R92&gt;0,$T92&lt;&gt;"Canceled"),"Past move-in with balance","")))))))))))))</f>
        <v/>
      </c>
      <c r="X92">
        <f>""</f>
        <v/>
      </c>
      <c r="Z92">
        <f>""</f>
        <v/>
      </c>
      <c r="AA92">
        <f>""</f>
        <v/>
      </c>
      <c r="AB92">
        <f>""</f>
        <v/>
      </c>
    </row>
    <row r="93">
      <c r="A93" s="14" t="n"/>
      <c r="B93" s="15" t="n"/>
      <c r="C93" s="14" t="n"/>
      <c r="D93" s="16" t="n"/>
      <c r="E93" s="17" t="n"/>
      <c r="F93" s="15" t="n"/>
      <c r="G93" s="18" t="n"/>
      <c r="H93" s="19">
        <f>IF(OR($D93="",$F93=""),"",IFERROR(IF(VLOOKUP($F93,Assumptions!$A$5:$C$7,2,FALSE)="NONE",0,IF($G93&lt;&gt;"",$G93,IF(VLOOKUP($F93,Assumptions!$A$5:$C$7,2,FALSE)="ACTUAL",DAY(EOMONTH($D93,0))-DAY($D93)+1,MAX(0,VLOOKUP($F93,Assumptions!$A$5:$C$7,3,FALSE)-MIN(DAY($D93),VLOOKUP($F93,Assumptions!$A$5:$C$7,3,FALSE))+1)))),""))</f>
        <v/>
      </c>
      <c r="I93" s="20">
        <f>IF(OR(NOT(ISNUMBER($E93)),NOT(ISNUMBER($H93)),$F93=""),"",IFERROR(IF(VLOOKUP($F93,Assumptions!$A$5:$C$7,2,FALSE)="NONE",0,ROUND($E93*$H93/IF(VLOOKUP($F93,Assumptions!$A$5:$C$7,2,FALSE)="ACTUAL",DAY(EOMONTH($D93,0)),VLOOKUP($F93,Assumptions!$A$5:$C$7,3,FALSE)),2)),""))</f>
        <v/>
      </c>
      <c r="J93" s="14" t="n"/>
      <c r="K93" s="20">
        <f>IF(OR(NOT(ISNUMBER($E93)),$J93=""),"",IF($J93="Yes",ROUND($E93,2),0))</f>
        <v/>
      </c>
      <c r="L93" s="17" t="n"/>
      <c r="M93" s="15" t="n"/>
      <c r="N93" s="17" t="n"/>
      <c r="O93" s="17" t="n"/>
      <c r="P93" s="20">
        <f>IF(OR($A93="",NOT(ISNUMBER($I93)),NOT(ISNUMBER($K93)),NOT(OR($L93="",ISNUMBER($L93))),NOT(OR($N93="",ISNUMBER($N93))),NOT(OR($O93="",ISNUMBER($O93)))),"",IFERROR(MAX(0,ROUND(SUM($I93,$K93,$L93,$N93)-IF($O93="",0,$O93),2)),""))</f>
        <v/>
      </c>
      <c r="Q93" s="17" t="n"/>
      <c r="R93" s="20">
        <f>IF($P93="","",IF(NOT(OR($Q93="",ISNUMBER($Q93))),"",IFERROR(MAX(0,ROUND($P93-IF($Q93="",0,$Q93),2)),"")))</f>
        <v/>
      </c>
      <c r="S93" s="14" t="n"/>
      <c r="T93" s="14" t="n"/>
      <c r="U93" s="21">
        <f>IF(COUNTA($A93:$G93,$J93,$L93:$O93,$Q93,$S93:$T93)=0,"",IF(OR($A93="",$B93="",$C93="",$D93="",$E93="",$F93="",$J93="",$S93="",$T93=""),"Check required inputs",IF(COUNTIF($A$5:$A$104,$A93)&gt;1,"Duplicate tenancy ID",IF(OR(NOT(ISNUMBER($D93)),NOT(ISNUMBER($E93)),AND($G93&lt;&gt;"",NOT(ISNUMBER($G93))),AND($L93&lt;&gt;"",NOT(ISNUMBER($L93))),AND($N93&lt;&gt;"",NOT(ISNUMBER($N93))),AND($O93&lt;&gt;"",NOT(ISNUMBER($O93))),AND($Q93&lt;&gt;"",NOT(ISNUMBER($Q93)))),"Check date or amount entries",IF(OR($D93&lt;Assumptions!$F$5,$D93&gt;Assumptions!$F$6),"Check move-in date",IF(OR(AND(ISNUMBER($E93),$E93&gt;Assumptions!$F$7),AND(ISNUMBER($L93),$L93&gt;Assumptions!$F$7),AND(ISNUMBER($N93),$N93&gt;Assumptions!$F$7),AND(ISNUMBER($O93),$O93&gt;Assumptions!$F$7),AND(ISNUMBER($Q93),$Q93&gt;Assumptions!$F$7)),"Check amount limit",IF(AND(ISNUMBER($N93),$N93&gt;0,$M93=""),"Describe manager-entered charge",IF(AND(ISNUMBER($H93),$H93&gt;IFERROR(IF(VLOOKUP($F93,Assumptions!$A$5:$C$7,2,FALSE)="ACTUAL",DAY(EOMONTH($D93,0)),VLOOKUP($F93,Assumptions!$A$5:$C$7,3,FALSE)),Assumptions!$F$8)),"Check prorated days",IF(OR($H93="",$I93="",$K93="",$P93=""),"Check calculation settings",IF($T93="Canceled","Canceled: verify amounts",IF(AND($T93="Complete",$R93&gt;0),"Complete status has balance",IF(AND(ISNUMBER($P93),ISNUMBER($Q93),$Q93&gt;$P93),"Received exceeds total",IF(AND(ISNUMBER($D93),$D93&lt;TODAY(),$R93&gt;0,$T93&lt;&gt;"Canceled"),"Past move-in with balance","")))))))))))))</f>
        <v/>
      </c>
      <c r="X93">
        <f>""</f>
        <v/>
      </c>
      <c r="Z93">
        <f>""</f>
        <v/>
      </c>
      <c r="AA93">
        <f>""</f>
        <v/>
      </c>
      <c r="AB93">
        <f>""</f>
        <v/>
      </c>
    </row>
    <row r="94">
      <c r="A94" s="14" t="n"/>
      <c r="B94" s="15" t="n"/>
      <c r="C94" s="14" t="n"/>
      <c r="D94" s="16" t="n"/>
      <c r="E94" s="17" t="n"/>
      <c r="F94" s="15" t="n"/>
      <c r="G94" s="18" t="n"/>
      <c r="H94" s="22">
        <f>IF(OR($D94="",$F94=""),"",IFERROR(IF(VLOOKUP($F94,Assumptions!$A$5:$C$7,2,FALSE)="NONE",0,IF($G94&lt;&gt;"",$G94,IF(VLOOKUP($F94,Assumptions!$A$5:$C$7,2,FALSE)="ACTUAL",DAY(EOMONTH($D94,0))-DAY($D94)+1,MAX(0,VLOOKUP($F94,Assumptions!$A$5:$C$7,3,FALSE)-MIN(DAY($D94),VLOOKUP($F94,Assumptions!$A$5:$C$7,3,FALSE))+1)))),""))</f>
        <v/>
      </c>
      <c r="I94" s="23">
        <f>IF(OR(NOT(ISNUMBER($E94)),NOT(ISNUMBER($H94)),$F94=""),"",IFERROR(IF(VLOOKUP($F94,Assumptions!$A$5:$C$7,2,FALSE)="NONE",0,ROUND($E94*$H94/IF(VLOOKUP($F94,Assumptions!$A$5:$C$7,2,FALSE)="ACTUAL",DAY(EOMONTH($D94,0)),VLOOKUP($F94,Assumptions!$A$5:$C$7,3,FALSE)),2)),""))</f>
        <v/>
      </c>
      <c r="J94" s="14" t="n"/>
      <c r="K94" s="23">
        <f>IF(OR(NOT(ISNUMBER($E94)),$J94=""),"",IF($J94="Yes",ROUND($E94,2),0))</f>
        <v/>
      </c>
      <c r="L94" s="17" t="n"/>
      <c r="M94" s="15" t="n"/>
      <c r="N94" s="17" t="n"/>
      <c r="O94" s="17" t="n"/>
      <c r="P94" s="23">
        <f>IF(OR($A94="",NOT(ISNUMBER($I94)),NOT(ISNUMBER($K94)),NOT(OR($L94="",ISNUMBER($L94))),NOT(OR($N94="",ISNUMBER($N94))),NOT(OR($O94="",ISNUMBER($O94)))),"",IFERROR(MAX(0,ROUND(SUM($I94,$K94,$L94,$N94)-IF($O94="",0,$O94),2)),""))</f>
        <v/>
      </c>
      <c r="Q94" s="17" t="n"/>
      <c r="R94" s="23">
        <f>IF($P94="","",IF(NOT(OR($Q94="",ISNUMBER($Q94))),"",IFERROR(MAX(0,ROUND($P94-IF($Q94="",0,$Q94),2)),"")))</f>
        <v/>
      </c>
      <c r="S94" s="14" t="n"/>
      <c r="T94" s="14" t="n"/>
      <c r="U94" s="24">
        <f>IF(COUNTA($A94:$G94,$J94,$L94:$O94,$Q94,$S94:$T94)=0,"",IF(OR($A94="",$B94="",$C94="",$D94="",$E94="",$F94="",$J94="",$S94="",$T94=""),"Check required inputs",IF(COUNTIF($A$5:$A$104,$A94)&gt;1,"Duplicate tenancy ID",IF(OR(NOT(ISNUMBER($D94)),NOT(ISNUMBER($E94)),AND($G94&lt;&gt;"",NOT(ISNUMBER($G94))),AND($L94&lt;&gt;"",NOT(ISNUMBER($L94))),AND($N94&lt;&gt;"",NOT(ISNUMBER($N94))),AND($O94&lt;&gt;"",NOT(ISNUMBER($O94))),AND($Q94&lt;&gt;"",NOT(ISNUMBER($Q94)))),"Check date or amount entries",IF(OR($D94&lt;Assumptions!$F$5,$D94&gt;Assumptions!$F$6),"Check move-in date",IF(OR(AND(ISNUMBER($E94),$E94&gt;Assumptions!$F$7),AND(ISNUMBER($L94),$L94&gt;Assumptions!$F$7),AND(ISNUMBER($N94),$N94&gt;Assumptions!$F$7),AND(ISNUMBER($O94),$O94&gt;Assumptions!$F$7),AND(ISNUMBER($Q94),$Q94&gt;Assumptions!$F$7)),"Check amount limit",IF(AND(ISNUMBER($N94),$N94&gt;0,$M94=""),"Describe manager-entered charge",IF(AND(ISNUMBER($H94),$H94&gt;IFERROR(IF(VLOOKUP($F94,Assumptions!$A$5:$C$7,2,FALSE)="ACTUAL",DAY(EOMONTH($D94,0)),VLOOKUP($F94,Assumptions!$A$5:$C$7,3,FALSE)),Assumptions!$F$8)),"Check prorated days",IF(OR($H94="",$I94="",$K94="",$P94=""),"Check calculation settings",IF($T94="Canceled","Canceled: verify amounts",IF(AND($T94="Complete",$R94&gt;0),"Complete status has balance",IF(AND(ISNUMBER($P94),ISNUMBER($Q94),$Q94&gt;$P94),"Received exceeds total",IF(AND(ISNUMBER($D94),$D94&lt;TODAY(),$R94&gt;0,$T94&lt;&gt;"Canceled"),"Past move-in with balance","")))))))))))))</f>
        <v/>
      </c>
      <c r="X94">
        <f>""</f>
        <v/>
      </c>
      <c r="Z94">
        <f>""</f>
        <v/>
      </c>
      <c r="AA94">
        <f>""</f>
        <v/>
      </c>
      <c r="AB94">
        <f>""</f>
        <v/>
      </c>
    </row>
    <row r="95">
      <c r="A95" s="14" t="n"/>
      <c r="B95" s="15" t="n"/>
      <c r="C95" s="14" t="n"/>
      <c r="D95" s="16" t="n"/>
      <c r="E95" s="17" t="n"/>
      <c r="F95" s="15" t="n"/>
      <c r="G95" s="18" t="n"/>
      <c r="H95" s="19">
        <f>IF(OR($D95="",$F95=""),"",IFERROR(IF(VLOOKUP($F95,Assumptions!$A$5:$C$7,2,FALSE)="NONE",0,IF($G95&lt;&gt;"",$G95,IF(VLOOKUP($F95,Assumptions!$A$5:$C$7,2,FALSE)="ACTUAL",DAY(EOMONTH($D95,0))-DAY($D95)+1,MAX(0,VLOOKUP($F95,Assumptions!$A$5:$C$7,3,FALSE)-MIN(DAY($D95),VLOOKUP($F95,Assumptions!$A$5:$C$7,3,FALSE))+1)))),""))</f>
        <v/>
      </c>
      <c r="I95" s="20">
        <f>IF(OR(NOT(ISNUMBER($E95)),NOT(ISNUMBER($H95)),$F95=""),"",IFERROR(IF(VLOOKUP($F95,Assumptions!$A$5:$C$7,2,FALSE)="NONE",0,ROUND($E95*$H95/IF(VLOOKUP($F95,Assumptions!$A$5:$C$7,2,FALSE)="ACTUAL",DAY(EOMONTH($D95,0)),VLOOKUP($F95,Assumptions!$A$5:$C$7,3,FALSE)),2)),""))</f>
        <v/>
      </c>
      <c r="J95" s="14" t="n"/>
      <c r="K95" s="20">
        <f>IF(OR(NOT(ISNUMBER($E95)),$J95=""),"",IF($J95="Yes",ROUND($E95,2),0))</f>
        <v/>
      </c>
      <c r="L95" s="17" t="n"/>
      <c r="M95" s="15" t="n"/>
      <c r="N95" s="17" t="n"/>
      <c r="O95" s="17" t="n"/>
      <c r="P95" s="20">
        <f>IF(OR($A95="",NOT(ISNUMBER($I95)),NOT(ISNUMBER($K95)),NOT(OR($L95="",ISNUMBER($L95))),NOT(OR($N95="",ISNUMBER($N95))),NOT(OR($O95="",ISNUMBER($O95)))),"",IFERROR(MAX(0,ROUND(SUM($I95,$K95,$L95,$N95)-IF($O95="",0,$O95),2)),""))</f>
        <v/>
      </c>
      <c r="Q95" s="17" t="n"/>
      <c r="R95" s="20">
        <f>IF($P95="","",IF(NOT(OR($Q95="",ISNUMBER($Q95))),"",IFERROR(MAX(0,ROUND($P95-IF($Q95="",0,$Q95),2)),"")))</f>
        <v/>
      </c>
      <c r="S95" s="14" t="n"/>
      <c r="T95" s="14" t="n"/>
      <c r="U95" s="21">
        <f>IF(COUNTA($A95:$G95,$J95,$L95:$O95,$Q95,$S95:$T95)=0,"",IF(OR($A95="",$B95="",$C95="",$D95="",$E95="",$F95="",$J95="",$S95="",$T95=""),"Check required inputs",IF(COUNTIF($A$5:$A$104,$A95)&gt;1,"Duplicate tenancy ID",IF(OR(NOT(ISNUMBER($D95)),NOT(ISNUMBER($E95)),AND($G95&lt;&gt;"",NOT(ISNUMBER($G95))),AND($L95&lt;&gt;"",NOT(ISNUMBER($L95))),AND($N95&lt;&gt;"",NOT(ISNUMBER($N95))),AND($O95&lt;&gt;"",NOT(ISNUMBER($O95))),AND($Q95&lt;&gt;"",NOT(ISNUMBER($Q95)))),"Check date or amount entries",IF(OR($D95&lt;Assumptions!$F$5,$D95&gt;Assumptions!$F$6),"Check move-in date",IF(OR(AND(ISNUMBER($E95),$E95&gt;Assumptions!$F$7),AND(ISNUMBER($L95),$L95&gt;Assumptions!$F$7),AND(ISNUMBER($N95),$N95&gt;Assumptions!$F$7),AND(ISNUMBER($O95),$O95&gt;Assumptions!$F$7),AND(ISNUMBER($Q95),$Q95&gt;Assumptions!$F$7)),"Check amount limit",IF(AND(ISNUMBER($N95),$N95&gt;0,$M95=""),"Describe manager-entered charge",IF(AND(ISNUMBER($H95),$H95&gt;IFERROR(IF(VLOOKUP($F95,Assumptions!$A$5:$C$7,2,FALSE)="ACTUAL",DAY(EOMONTH($D95,0)),VLOOKUP($F95,Assumptions!$A$5:$C$7,3,FALSE)),Assumptions!$F$8)),"Check prorated days",IF(OR($H95="",$I95="",$K95="",$P95=""),"Check calculation settings",IF($T95="Canceled","Canceled: verify amounts",IF(AND($T95="Complete",$R95&gt;0),"Complete status has balance",IF(AND(ISNUMBER($P95),ISNUMBER($Q95),$Q95&gt;$P95),"Received exceeds total",IF(AND(ISNUMBER($D95),$D95&lt;TODAY(),$R95&gt;0,$T95&lt;&gt;"Canceled"),"Past move-in with balance","")))))))))))))</f>
        <v/>
      </c>
      <c r="X95">
        <f>""</f>
        <v/>
      </c>
      <c r="Z95">
        <f>""</f>
        <v/>
      </c>
      <c r="AA95">
        <f>""</f>
        <v/>
      </c>
      <c r="AB95">
        <f>""</f>
        <v/>
      </c>
    </row>
    <row r="96">
      <c r="A96" s="14" t="n"/>
      <c r="B96" s="15" t="n"/>
      <c r="C96" s="14" t="n"/>
      <c r="D96" s="16" t="n"/>
      <c r="E96" s="17" t="n"/>
      <c r="F96" s="15" t="n"/>
      <c r="G96" s="18" t="n"/>
      <c r="H96" s="22">
        <f>IF(OR($D96="",$F96=""),"",IFERROR(IF(VLOOKUP($F96,Assumptions!$A$5:$C$7,2,FALSE)="NONE",0,IF($G96&lt;&gt;"",$G96,IF(VLOOKUP($F96,Assumptions!$A$5:$C$7,2,FALSE)="ACTUAL",DAY(EOMONTH($D96,0))-DAY($D96)+1,MAX(0,VLOOKUP($F96,Assumptions!$A$5:$C$7,3,FALSE)-MIN(DAY($D96),VLOOKUP($F96,Assumptions!$A$5:$C$7,3,FALSE))+1)))),""))</f>
        <v/>
      </c>
      <c r="I96" s="23">
        <f>IF(OR(NOT(ISNUMBER($E96)),NOT(ISNUMBER($H96)),$F96=""),"",IFERROR(IF(VLOOKUP($F96,Assumptions!$A$5:$C$7,2,FALSE)="NONE",0,ROUND($E96*$H96/IF(VLOOKUP($F96,Assumptions!$A$5:$C$7,2,FALSE)="ACTUAL",DAY(EOMONTH($D96,0)),VLOOKUP($F96,Assumptions!$A$5:$C$7,3,FALSE)),2)),""))</f>
        <v/>
      </c>
      <c r="J96" s="14" t="n"/>
      <c r="K96" s="23">
        <f>IF(OR(NOT(ISNUMBER($E96)),$J96=""),"",IF($J96="Yes",ROUND($E96,2),0))</f>
        <v/>
      </c>
      <c r="L96" s="17" t="n"/>
      <c r="M96" s="15" t="n"/>
      <c r="N96" s="17" t="n"/>
      <c r="O96" s="17" t="n"/>
      <c r="P96" s="23">
        <f>IF(OR($A96="",NOT(ISNUMBER($I96)),NOT(ISNUMBER($K96)),NOT(OR($L96="",ISNUMBER($L96))),NOT(OR($N96="",ISNUMBER($N96))),NOT(OR($O96="",ISNUMBER($O96)))),"",IFERROR(MAX(0,ROUND(SUM($I96,$K96,$L96,$N96)-IF($O96="",0,$O96),2)),""))</f>
        <v/>
      </c>
      <c r="Q96" s="17" t="n"/>
      <c r="R96" s="23">
        <f>IF($P96="","",IF(NOT(OR($Q96="",ISNUMBER($Q96))),"",IFERROR(MAX(0,ROUND($P96-IF($Q96="",0,$Q96),2)),"")))</f>
        <v/>
      </c>
      <c r="S96" s="14" t="n"/>
      <c r="T96" s="14" t="n"/>
      <c r="U96" s="24">
        <f>IF(COUNTA($A96:$G96,$J96,$L96:$O96,$Q96,$S96:$T96)=0,"",IF(OR($A96="",$B96="",$C96="",$D96="",$E96="",$F96="",$J96="",$S96="",$T96=""),"Check required inputs",IF(COUNTIF($A$5:$A$104,$A96)&gt;1,"Duplicate tenancy ID",IF(OR(NOT(ISNUMBER($D96)),NOT(ISNUMBER($E96)),AND($G96&lt;&gt;"",NOT(ISNUMBER($G96))),AND($L96&lt;&gt;"",NOT(ISNUMBER($L96))),AND($N96&lt;&gt;"",NOT(ISNUMBER($N96))),AND($O96&lt;&gt;"",NOT(ISNUMBER($O96))),AND($Q96&lt;&gt;"",NOT(ISNUMBER($Q96)))),"Check date or amount entries",IF(OR($D96&lt;Assumptions!$F$5,$D96&gt;Assumptions!$F$6),"Check move-in date",IF(OR(AND(ISNUMBER($E96),$E96&gt;Assumptions!$F$7),AND(ISNUMBER($L96),$L96&gt;Assumptions!$F$7),AND(ISNUMBER($N96),$N96&gt;Assumptions!$F$7),AND(ISNUMBER($O96),$O96&gt;Assumptions!$F$7),AND(ISNUMBER($Q96),$Q96&gt;Assumptions!$F$7)),"Check amount limit",IF(AND(ISNUMBER($N96),$N96&gt;0,$M96=""),"Describe manager-entered charge",IF(AND(ISNUMBER($H96),$H96&gt;IFERROR(IF(VLOOKUP($F96,Assumptions!$A$5:$C$7,2,FALSE)="ACTUAL",DAY(EOMONTH($D96,0)),VLOOKUP($F96,Assumptions!$A$5:$C$7,3,FALSE)),Assumptions!$F$8)),"Check prorated days",IF(OR($H96="",$I96="",$K96="",$P96=""),"Check calculation settings",IF($T96="Canceled","Canceled: verify amounts",IF(AND($T96="Complete",$R96&gt;0),"Complete status has balance",IF(AND(ISNUMBER($P96),ISNUMBER($Q96),$Q96&gt;$P96),"Received exceeds total",IF(AND(ISNUMBER($D96),$D96&lt;TODAY(),$R96&gt;0,$T96&lt;&gt;"Canceled"),"Past move-in with balance","")))))))))))))</f>
        <v/>
      </c>
      <c r="X96">
        <f>""</f>
        <v/>
      </c>
      <c r="Z96">
        <f>""</f>
        <v/>
      </c>
      <c r="AA96">
        <f>""</f>
        <v/>
      </c>
      <c r="AB96">
        <f>""</f>
        <v/>
      </c>
    </row>
    <row r="97">
      <c r="A97" s="14" t="n"/>
      <c r="B97" s="15" t="n"/>
      <c r="C97" s="14" t="n"/>
      <c r="D97" s="16" t="n"/>
      <c r="E97" s="17" t="n"/>
      <c r="F97" s="15" t="n"/>
      <c r="G97" s="18" t="n"/>
      <c r="H97" s="19">
        <f>IF(OR($D97="",$F97=""),"",IFERROR(IF(VLOOKUP($F97,Assumptions!$A$5:$C$7,2,FALSE)="NONE",0,IF($G97&lt;&gt;"",$G97,IF(VLOOKUP($F97,Assumptions!$A$5:$C$7,2,FALSE)="ACTUAL",DAY(EOMONTH($D97,0))-DAY($D97)+1,MAX(0,VLOOKUP($F97,Assumptions!$A$5:$C$7,3,FALSE)-MIN(DAY($D97),VLOOKUP($F97,Assumptions!$A$5:$C$7,3,FALSE))+1)))),""))</f>
        <v/>
      </c>
      <c r="I97" s="20">
        <f>IF(OR(NOT(ISNUMBER($E97)),NOT(ISNUMBER($H97)),$F97=""),"",IFERROR(IF(VLOOKUP($F97,Assumptions!$A$5:$C$7,2,FALSE)="NONE",0,ROUND($E97*$H97/IF(VLOOKUP($F97,Assumptions!$A$5:$C$7,2,FALSE)="ACTUAL",DAY(EOMONTH($D97,0)),VLOOKUP($F97,Assumptions!$A$5:$C$7,3,FALSE)),2)),""))</f>
        <v/>
      </c>
      <c r="J97" s="14" t="n"/>
      <c r="K97" s="20">
        <f>IF(OR(NOT(ISNUMBER($E97)),$J97=""),"",IF($J97="Yes",ROUND($E97,2),0))</f>
        <v/>
      </c>
      <c r="L97" s="17" t="n"/>
      <c r="M97" s="15" t="n"/>
      <c r="N97" s="17" t="n"/>
      <c r="O97" s="17" t="n"/>
      <c r="P97" s="20">
        <f>IF(OR($A97="",NOT(ISNUMBER($I97)),NOT(ISNUMBER($K97)),NOT(OR($L97="",ISNUMBER($L97))),NOT(OR($N97="",ISNUMBER($N97))),NOT(OR($O97="",ISNUMBER($O97)))),"",IFERROR(MAX(0,ROUND(SUM($I97,$K97,$L97,$N97)-IF($O97="",0,$O97),2)),""))</f>
        <v/>
      </c>
      <c r="Q97" s="17" t="n"/>
      <c r="R97" s="20">
        <f>IF($P97="","",IF(NOT(OR($Q97="",ISNUMBER($Q97))),"",IFERROR(MAX(0,ROUND($P97-IF($Q97="",0,$Q97),2)),"")))</f>
        <v/>
      </c>
      <c r="S97" s="14" t="n"/>
      <c r="T97" s="14" t="n"/>
      <c r="U97" s="21">
        <f>IF(COUNTA($A97:$G97,$J97,$L97:$O97,$Q97,$S97:$T97)=0,"",IF(OR($A97="",$B97="",$C97="",$D97="",$E97="",$F97="",$J97="",$S97="",$T97=""),"Check required inputs",IF(COUNTIF($A$5:$A$104,$A97)&gt;1,"Duplicate tenancy ID",IF(OR(NOT(ISNUMBER($D97)),NOT(ISNUMBER($E97)),AND($G97&lt;&gt;"",NOT(ISNUMBER($G97))),AND($L97&lt;&gt;"",NOT(ISNUMBER($L97))),AND($N97&lt;&gt;"",NOT(ISNUMBER($N97))),AND($O97&lt;&gt;"",NOT(ISNUMBER($O97))),AND($Q97&lt;&gt;"",NOT(ISNUMBER($Q97)))),"Check date or amount entries",IF(OR($D97&lt;Assumptions!$F$5,$D97&gt;Assumptions!$F$6),"Check move-in date",IF(OR(AND(ISNUMBER($E97),$E97&gt;Assumptions!$F$7),AND(ISNUMBER($L97),$L97&gt;Assumptions!$F$7),AND(ISNUMBER($N97),$N97&gt;Assumptions!$F$7),AND(ISNUMBER($O97),$O97&gt;Assumptions!$F$7),AND(ISNUMBER($Q97),$Q97&gt;Assumptions!$F$7)),"Check amount limit",IF(AND(ISNUMBER($N97),$N97&gt;0,$M97=""),"Describe manager-entered charge",IF(AND(ISNUMBER($H97),$H97&gt;IFERROR(IF(VLOOKUP($F97,Assumptions!$A$5:$C$7,2,FALSE)="ACTUAL",DAY(EOMONTH($D97,0)),VLOOKUP($F97,Assumptions!$A$5:$C$7,3,FALSE)),Assumptions!$F$8)),"Check prorated days",IF(OR($H97="",$I97="",$K97="",$P97=""),"Check calculation settings",IF($T97="Canceled","Canceled: verify amounts",IF(AND($T97="Complete",$R97&gt;0),"Complete status has balance",IF(AND(ISNUMBER($P97),ISNUMBER($Q97),$Q97&gt;$P97),"Received exceeds total",IF(AND(ISNUMBER($D97),$D97&lt;TODAY(),$R97&gt;0,$T97&lt;&gt;"Canceled"),"Past move-in with balance","")))))))))))))</f>
        <v/>
      </c>
      <c r="X97">
        <f>""</f>
        <v/>
      </c>
      <c r="Z97">
        <f>""</f>
        <v/>
      </c>
      <c r="AA97">
        <f>""</f>
        <v/>
      </c>
      <c r="AB97">
        <f>""</f>
        <v/>
      </c>
    </row>
    <row r="98">
      <c r="A98" s="14" t="n"/>
      <c r="B98" s="15" t="n"/>
      <c r="C98" s="14" t="n"/>
      <c r="D98" s="16" t="n"/>
      <c r="E98" s="17" t="n"/>
      <c r="F98" s="15" t="n"/>
      <c r="G98" s="18" t="n"/>
      <c r="H98" s="22">
        <f>IF(OR($D98="",$F98=""),"",IFERROR(IF(VLOOKUP($F98,Assumptions!$A$5:$C$7,2,FALSE)="NONE",0,IF($G98&lt;&gt;"",$G98,IF(VLOOKUP($F98,Assumptions!$A$5:$C$7,2,FALSE)="ACTUAL",DAY(EOMONTH($D98,0))-DAY($D98)+1,MAX(0,VLOOKUP($F98,Assumptions!$A$5:$C$7,3,FALSE)-MIN(DAY($D98),VLOOKUP($F98,Assumptions!$A$5:$C$7,3,FALSE))+1)))),""))</f>
        <v/>
      </c>
      <c r="I98" s="23">
        <f>IF(OR(NOT(ISNUMBER($E98)),NOT(ISNUMBER($H98)),$F98=""),"",IFERROR(IF(VLOOKUP($F98,Assumptions!$A$5:$C$7,2,FALSE)="NONE",0,ROUND($E98*$H98/IF(VLOOKUP($F98,Assumptions!$A$5:$C$7,2,FALSE)="ACTUAL",DAY(EOMONTH($D98,0)),VLOOKUP($F98,Assumptions!$A$5:$C$7,3,FALSE)),2)),""))</f>
        <v/>
      </c>
      <c r="J98" s="14" t="n"/>
      <c r="K98" s="23">
        <f>IF(OR(NOT(ISNUMBER($E98)),$J98=""),"",IF($J98="Yes",ROUND($E98,2),0))</f>
        <v/>
      </c>
      <c r="L98" s="17" t="n"/>
      <c r="M98" s="15" t="n"/>
      <c r="N98" s="17" t="n"/>
      <c r="O98" s="17" t="n"/>
      <c r="P98" s="23">
        <f>IF(OR($A98="",NOT(ISNUMBER($I98)),NOT(ISNUMBER($K98)),NOT(OR($L98="",ISNUMBER($L98))),NOT(OR($N98="",ISNUMBER($N98))),NOT(OR($O98="",ISNUMBER($O98)))),"",IFERROR(MAX(0,ROUND(SUM($I98,$K98,$L98,$N98)-IF($O98="",0,$O98),2)),""))</f>
        <v/>
      </c>
      <c r="Q98" s="17" t="n"/>
      <c r="R98" s="23">
        <f>IF($P98="","",IF(NOT(OR($Q98="",ISNUMBER($Q98))),"",IFERROR(MAX(0,ROUND($P98-IF($Q98="",0,$Q98),2)),"")))</f>
        <v/>
      </c>
      <c r="S98" s="14" t="n"/>
      <c r="T98" s="14" t="n"/>
      <c r="U98" s="24">
        <f>IF(COUNTA($A98:$G98,$J98,$L98:$O98,$Q98,$S98:$T98)=0,"",IF(OR($A98="",$B98="",$C98="",$D98="",$E98="",$F98="",$J98="",$S98="",$T98=""),"Check required inputs",IF(COUNTIF($A$5:$A$104,$A98)&gt;1,"Duplicate tenancy ID",IF(OR(NOT(ISNUMBER($D98)),NOT(ISNUMBER($E98)),AND($G98&lt;&gt;"",NOT(ISNUMBER($G98))),AND($L98&lt;&gt;"",NOT(ISNUMBER($L98))),AND($N98&lt;&gt;"",NOT(ISNUMBER($N98))),AND($O98&lt;&gt;"",NOT(ISNUMBER($O98))),AND($Q98&lt;&gt;"",NOT(ISNUMBER($Q98)))),"Check date or amount entries",IF(OR($D98&lt;Assumptions!$F$5,$D98&gt;Assumptions!$F$6),"Check move-in date",IF(OR(AND(ISNUMBER($E98),$E98&gt;Assumptions!$F$7),AND(ISNUMBER($L98),$L98&gt;Assumptions!$F$7),AND(ISNUMBER($N98),$N98&gt;Assumptions!$F$7),AND(ISNUMBER($O98),$O98&gt;Assumptions!$F$7),AND(ISNUMBER($Q98),$Q98&gt;Assumptions!$F$7)),"Check amount limit",IF(AND(ISNUMBER($N98),$N98&gt;0,$M98=""),"Describe manager-entered charge",IF(AND(ISNUMBER($H98),$H98&gt;IFERROR(IF(VLOOKUP($F98,Assumptions!$A$5:$C$7,2,FALSE)="ACTUAL",DAY(EOMONTH($D98,0)),VLOOKUP($F98,Assumptions!$A$5:$C$7,3,FALSE)),Assumptions!$F$8)),"Check prorated days",IF(OR($H98="",$I98="",$K98="",$P98=""),"Check calculation settings",IF($T98="Canceled","Canceled: verify amounts",IF(AND($T98="Complete",$R98&gt;0),"Complete status has balance",IF(AND(ISNUMBER($P98),ISNUMBER($Q98),$Q98&gt;$P98),"Received exceeds total",IF(AND(ISNUMBER($D98),$D98&lt;TODAY(),$R98&gt;0,$T98&lt;&gt;"Canceled"),"Past move-in with balance","")))))))))))))</f>
        <v/>
      </c>
      <c r="X98">
        <f>""</f>
        <v/>
      </c>
      <c r="Z98">
        <f>""</f>
        <v/>
      </c>
      <c r="AA98">
        <f>""</f>
        <v/>
      </c>
      <c r="AB98">
        <f>""</f>
        <v/>
      </c>
    </row>
    <row r="99">
      <c r="A99" s="14" t="n"/>
      <c r="B99" s="15" t="n"/>
      <c r="C99" s="14" t="n"/>
      <c r="D99" s="16" t="n"/>
      <c r="E99" s="17" t="n"/>
      <c r="F99" s="15" t="n"/>
      <c r="G99" s="18" t="n"/>
      <c r="H99" s="19">
        <f>IF(OR($D99="",$F99=""),"",IFERROR(IF(VLOOKUP($F99,Assumptions!$A$5:$C$7,2,FALSE)="NONE",0,IF($G99&lt;&gt;"",$G99,IF(VLOOKUP($F99,Assumptions!$A$5:$C$7,2,FALSE)="ACTUAL",DAY(EOMONTH($D99,0))-DAY($D99)+1,MAX(0,VLOOKUP($F99,Assumptions!$A$5:$C$7,3,FALSE)-MIN(DAY($D99),VLOOKUP($F99,Assumptions!$A$5:$C$7,3,FALSE))+1)))),""))</f>
        <v/>
      </c>
      <c r="I99" s="20">
        <f>IF(OR(NOT(ISNUMBER($E99)),NOT(ISNUMBER($H99)),$F99=""),"",IFERROR(IF(VLOOKUP($F99,Assumptions!$A$5:$C$7,2,FALSE)="NONE",0,ROUND($E99*$H99/IF(VLOOKUP($F99,Assumptions!$A$5:$C$7,2,FALSE)="ACTUAL",DAY(EOMONTH($D99,0)),VLOOKUP($F99,Assumptions!$A$5:$C$7,3,FALSE)),2)),""))</f>
        <v/>
      </c>
      <c r="J99" s="14" t="n"/>
      <c r="K99" s="20">
        <f>IF(OR(NOT(ISNUMBER($E99)),$J99=""),"",IF($J99="Yes",ROUND($E99,2),0))</f>
        <v/>
      </c>
      <c r="L99" s="17" t="n"/>
      <c r="M99" s="15" t="n"/>
      <c r="N99" s="17" t="n"/>
      <c r="O99" s="17" t="n"/>
      <c r="P99" s="20">
        <f>IF(OR($A99="",NOT(ISNUMBER($I99)),NOT(ISNUMBER($K99)),NOT(OR($L99="",ISNUMBER($L99))),NOT(OR($N99="",ISNUMBER($N99))),NOT(OR($O99="",ISNUMBER($O99)))),"",IFERROR(MAX(0,ROUND(SUM($I99,$K99,$L99,$N99)-IF($O99="",0,$O99),2)),""))</f>
        <v/>
      </c>
      <c r="Q99" s="17" t="n"/>
      <c r="R99" s="20">
        <f>IF($P99="","",IF(NOT(OR($Q99="",ISNUMBER($Q99))),"",IFERROR(MAX(0,ROUND($P99-IF($Q99="",0,$Q99),2)),"")))</f>
        <v/>
      </c>
      <c r="S99" s="14" t="n"/>
      <c r="T99" s="14" t="n"/>
      <c r="U99" s="21">
        <f>IF(COUNTA($A99:$G99,$J99,$L99:$O99,$Q99,$S99:$T99)=0,"",IF(OR($A99="",$B99="",$C99="",$D99="",$E99="",$F99="",$J99="",$S99="",$T99=""),"Check required inputs",IF(COUNTIF($A$5:$A$104,$A99)&gt;1,"Duplicate tenancy ID",IF(OR(NOT(ISNUMBER($D99)),NOT(ISNUMBER($E99)),AND($G99&lt;&gt;"",NOT(ISNUMBER($G99))),AND($L99&lt;&gt;"",NOT(ISNUMBER($L99))),AND($N99&lt;&gt;"",NOT(ISNUMBER($N99))),AND($O99&lt;&gt;"",NOT(ISNUMBER($O99))),AND($Q99&lt;&gt;"",NOT(ISNUMBER($Q99)))),"Check date or amount entries",IF(OR($D99&lt;Assumptions!$F$5,$D99&gt;Assumptions!$F$6),"Check move-in date",IF(OR(AND(ISNUMBER($E99),$E99&gt;Assumptions!$F$7),AND(ISNUMBER($L99),$L99&gt;Assumptions!$F$7),AND(ISNUMBER($N99),$N99&gt;Assumptions!$F$7),AND(ISNUMBER($O99),$O99&gt;Assumptions!$F$7),AND(ISNUMBER($Q99),$Q99&gt;Assumptions!$F$7)),"Check amount limit",IF(AND(ISNUMBER($N99),$N99&gt;0,$M99=""),"Describe manager-entered charge",IF(AND(ISNUMBER($H99),$H99&gt;IFERROR(IF(VLOOKUP($F99,Assumptions!$A$5:$C$7,2,FALSE)="ACTUAL",DAY(EOMONTH($D99,0)),VLOOKUP($F99,Assumptions!$A$5:$C$7,3,FALSE)),Assumptions!$F$8)),"Check prorated days",IF(OR($H99="",$I99="",$K99="",$P99=""),"Check calculation settings",IF($T99="Canceled","Canceled: verify amounts",IF(AND($T99="Complete",$R99&gt;0),"Complete status has balance",IF(AND(ISNUMBER($P99),ISNUMBER($Q99),$Q99&gt;$P99),"Received exceeds total",IF(AND(ISNUMBER($D99),$D99&lt;TODAY(),$R99&gt;0,$T99&lt;&gt;"Canceled"),"Past move-in with balance","")))))))))))))</f>
        <v/>
      </c>
      <c r="X99">
        <f>""</f>
        <v/>
      </c>
      <c r="Z99">
        <f>""</f>
        <v/>
      </c>
      <c r="AA99">
        <f>""</f>
        <v/>
      </c>
      <c r="AB99">
        <f>""</f>
        <v/>
      </c>
    </row>
    <row r="100">
      <c r="A100" s="14" t="n"/>
      <c r="B100" s="15" t="n"/>
      <c r="C100" s="14" t="n"/>
      <c r="D100" s="16" t="n"/>
      <c r="E100" s="17" t="n"/>
      <c r="F100" s="15" t="n"/>
      <c r="G100" s="18" t="n"/>
      <c r="H100" s="22">
        <f>IF(OR($D100="",$F100=""),"",IFERROR(IF(VLOOKUP($F100,Assumptions!$A$5:$C$7,2,FALSE)="NONE",0,IF($G100&lt;&gt;"",$G100,IF(VLOOKUP($F100,Assumptions!$A$5:$C$7,2,FALSE)="ACTUAL",DAY(EOMONTH($D100,0))-DAY($D100)+1,MAX(0,VLOOKUP($F100,Assumptions!$A$5:$C$7,3,FALSE)-MIN(DAY($D100),VLOOKUP($F100,Assumptions!$A$5:$C$7,3,FALSE))+1)))),""))</f>
        <v/>
      </c>
      <c r="I100" s="23">
        <f>IF(OR(NOT(ISNUMBER($E100)),NOT(ISNUMBER($H100)),$F100=""),"",IFERROR(IF(VLOOKUP($F100,Assumptions!$A$5:$C$7,2,FALSE)="NONE",0,ROUND($E100*$H100/IF(VLOOKUP($F100,Assumptions!$A$5:$C$7,2,FALSE)="ACTUAL",DAY(EOMONTH($D100,0)),VLOOKUP($F100,Assumptions!$A$5:$C$7,3,FALSE)),2)),""))</f>
        <v/>
      </c>
      <c r="J100" s="14" t="n"/>
      <c r="K100" s="23">
        <f>IF(OR(NOT(ISNUMBER($E100)),$J100=""),"",IF($J100="Yes",ROUND($E100,2),0))</f>
        <v/>
      </c>
      <c r="L100" s="17" t="n"/>
      <c r="M100" s="15" t="n"/>
      <c r="N100" s="17" t="n"/>
      <c r="O100" s="17" t="n"/>
      <c r="P100" s="23">
        <f>IF(OR($A100="",NOT(ISNUMBER($I100)),NOT(ISNUMBER($K100)),NOT(OR($L100="",ISNUMBER($L100))),NOT(OR($N100="",ISNUMBER($N100))),NOT(OR($O100="",ISNUMBER($O100)))),"",IFERROR(MAX(0,ROUND(SUM($I100,$K100,$L100,$N100)-IF($O100="",0,$O100),2)),""))</f>
        <v/>
      </c>
      <c r="Q100" s="17" t="n"/>
      <c r="R100" s="23">
        <f>IF($P100="","",IF(NOT(OR($Q100="",ISNUMBER($Q100))),"",IFERROR(MAX(0,ROUND($P100-IF($Q100="",0,$Q100),2)),"")))</f>
        <v/>
      </c>
      <c r="S100" s="14" t="n"/>
      <c r="T100" s="14" t="n"/>
      <c r="U100" s="24">
        <f>IF(COUNTA($A100:$G100,$J100,$L100:$O100,$Q100,$S100:$T100)=0,"",IF(OR($A100="",$B100="",$C100="",$D100="",$E100="",$F100="",$J100="",$S100="",$T100=""),"Check required inputs",IF(COUNTIF($A$5:$A$104,$A100)&gt;1,"Duplicate tenancy ID",IF(OR(NOT(ISNUMBER($D100)),NOT(ISNUMBER($E100)),AND($G100&lt;&gt;"",NOT(ISNUMBER($G100))),AND($L100&lt;&gt;"",NOT(ISNUMBER($L100))),AND($N100&lt;&gt;"",NOT(ISNUMBER($N100))),AND($O100&lt;&gt;"",NOT(ISNUMBER($O100))),AND($Q100&lt;&gt;"",NOT(ISNUMBER($Q100)))),"Check date or amount entries",IF(OR($D100&lt;Assumptions!$F$5,$D100&gt;Assumptions!$F$6),"Check move-in date",IF(OR(AND(ISNUMBER($E100),$E100&gt;Assumptions!$F$7),AND(ISNUMBER($L100),$L100&gt;Assumptions!$F$7),AND(ISNUMBER($N100),$N100&gt;Assumptions!$F$7),AND(ISNUMBER($O100),$O100&gt;Assumptions!$F$7),AND(ISNUMBER($Q100),$Q100&gt;Assumptions!$F$7)),"Check amount limit",IF(AND(ISNUMBER($N100),$N100&gt;0,$M100=""),"Describe manager-entered charge",IF(AND(ISNUMBER($H100),$H100&gt;IFERROR(IF(VLOOKUP($F100,Assumptions!$A$5:$C$7,2,FALSE)="ACTUAL",DAY(EOMONTH($D100,0)),VLOOKUP($F100,Assumptions!$A$5:$C$7,3,FALSE)),Assumptions!$F$8)),"Check prorated days",IF(OR($H100="",$I100="",$K100="",$P100=""),"Check calculation settings",IF($T100="Canceled","Canceled: verify amounts",IF(AND($T100="Complete",$R100&gt;0),"Complete status has balance",IF(AND(ISNUMBER($P100),ISNUMBER($Q100),$Q100&gt;$P100),"Received exceeds total",IF(AND(ISNUMBER($D100),$D100&lt;TODAY(),$R100&gt;0,$T100&lt;&gt;"Canceled"),"Past move-in with balance","")))))))))))))</f>
        <v/>
      </c>
      <c r="X100">
        <f>""</f>
        <v/>
      </c>
      <c r="Z100">
        <f>""</f>
        <v/>
      </c>
      <c r="AA100">
        <f>""</f>
        <v/>
      </c>
      <c r="AB100">
        <f>""</f>
        <v/>
      </c>
    </row>
    <row r="101">
      <c r="A101" s="14" t="n"/>
      <c r="B101" s="15" t="n"/>
      <c r="C101" s="14" t="n"/>
      <c r="D101" s="16" t="n"/>
      <c r="E101" s="17" t="n"/>
      <c r="F101" s="15" t="n"/>
      <c r="G101" s="18" t="n"/>
      <c r="H101" s="19">
        <f>IF(OR($D101="",$F101=""),"",IFERROR(IF(VLOOKUP($F101,Assumptions!$A$5:$C$7,2,FALSE)="NONE",0,IF($G101&lt;&gt;"",$G101,IF(VLOOKUP($F101,Assumptions!$A$5:$C$7,2,FALSE)="ACTUAL",DAY(EOMONTH($D101,0))-DAY($D101)+1,MAX(0,VLOOKUP($F101,Assumptions!$A$5:$C$7,3,FALSE)-MIN(DAY($D101),VLOOKUP($F101,Assumptions!$A$5:$C$7,3,FALSE))+1)))),""))</f>
        <v/>
      </c>
      <c r="I101" s="20">
        <f>IF(OR(NOT(ISNUMBER($E101)),NOT(ISNUMBER($H101)),$F101=""),"",IFERROR(IF(VLOOKUP($F101,Assumptions!$A$5:$C$7,2,FALSE)="NONE",0,ROUND($E101*$H101/IF(VLOOKUP($F101,Assumptions!$A$5:$C$7,2,FALSE)="ACTUAL",DAY(EOMONTH($D101,0)),VLOOKUP($F101,Assumptions!$A$5:$C$7,3,FALSE)),2)),""))</f>
        <v/>
      </c>
      <c r="J101" s="14" t="n"/>
      <c r="K101" s="20">
        <f>IF(OR(NOT(ISNUMBER($E101)),$J101=""),"",IF($J101="Yes",ROUND($E101,2),0))</f>
        <v/>
      </c>
      <c r="L101" s="17" t="n"/>
      <c r="M101" s="15" t="n"/>
      <c r="N101" s="17" t="n"/>
      <c r="O101" s="17" t="n"/>
      <c r="P101" s="20">
        <f>IF(OR($A101="",NOT(ISNUMBER($I101)),NOT(ISNUMBER($K101)),NOT(OR($L101="",ISNUMBER($L101))),NOT(OR($N101="",ISNUMBER($N101))),NOT(OR($O101="",ISNUMBER($O101)))),"",IFERROR(MAX(0,ROUND(SUM($I101,$K101,$L101,$N101)-IF($O101="",0,$O101),2)),""))</f>
        <v/>
      </c>
      <c r="Q101" s="17" t="n"/>
      <c r="R101" s="20">
        <f>IF($P101="","",IF(NOT(OR($Q101="",ISNUMBER($Q101))),"",IFERROR(MAX(0,ROUND($P101-IF($Q101="",0,$Q101),2)),"")))</f>
        <v/>
      </c>
      <c r="S101" s="14" t="n"/>
      <c r="T101" s="14" t="n"/>
      <c r="U101" s="21">
        <f>IF(COUNTA($A101:$G101,$J101,$L101:$O101,$Q101,$S101:$T101)=0,"",IF(OR($A101="",$B101="",$C101="",$D101="",$E101="",$F101="",$J101="",$S101="",$T101=""),"Check required inputs",IF(COUNTIF($A$5:$A$104,$A101)&gt;1,"Duplicate tenancy ID",IF(OR(NOT(ISNUMBER($D101)),NOT(ISNUMBER($E101)),AND($G101&lt;&gt;"",NOT(ISNUMBER($G101))),AND($L101&lt;&gt;"",NOT(ISNUMBER($L101))),AND($N101&lt;&gt;"",NOT(ISNUMBER($N101))),AND($O101&lt;&gt;"",NOT(ISNUMBER($O101))),AND($Q101&lt;&gt;"",NOT(ISNUMBER($Q101)))),"Check date or amount entries",IF(OR($D101&lt;Assumptions!$F$5,$D101&gt;Assumptions!$F$6),"Check move-in date",IF(OR(AND(ISNUMBER($E101),$E101&gt;Assumptions!$F$7),AND(ISNUMBER($L101),$L101&gt;Assumptions!$F$7),AND(ISNUMBER($N101),$N101&gt;Assumptions!$F$7),AND(ISNUMBER($O101),$O101&gt;Assumptions!$F$7),AND(ISNUMBER($Q101),$Q101&gt;Assumptions!$F$7)),"Check amount limit",IF(AND(ISNUMBER($N101),$N101&gt;0,$M101=""),"Describe manager-entered charge",IF(AND(ISNUMBER($H101),$H101&gt;IFERROR(IF(VLOOKUP($F101,Assumptions!$A$5:$C$7,2,FALSE)="ACTUAL",DAY(EOMONTH($D101,0)),VLOOKUP($F101,Assumptions!$A$5:$C$7,3,FALSE)),Assumptions!$F$8)),"Check prorated days",IF(OR($H101="",$I101="",$K101="",$P101=""),"Check calculation settings",IF($T101="Canceled","Canceled: verify amounts",IF(AND($T101="Complete",$R101&gt;0),"Complete status has balance",IF(AND(ISNUMBER($P101),ISNUMBER($Q101),$Q101&gt;$P101),"Received exceeds total",IF(AND(ISNUMBER($D101),$D101&lt;TODAY(),$R101&gt;0,$T101&lt;&gt;"Canceled"),"Past move-in with balance","")))))))))))))</f>
        <v/>
      </c>
      <c r="X101">
        <f>""</f>
        <v/>
      </c>
      <c r="Z101">
        <f>""</f>
        <v/>
      </c>
      <c r="AA101">
        <f>""</f>
        <v/>
      </c>
      <c r="AB101">
        <f>""</f>
        <v/>
      </c>
    </row>
    <row r="102">
      <c r="A102" s="14" t="n"/>
      <c r="B102" s="15" t="n"/>
      <c r="C102" s="14" t="n"/>
      <c r="D102" s="16" t="n"/>
      <c r="E102" s="17" t="n"/>
      <c r="F102" s="15" t="n"/>
      <c r="G102" s="18" t="n"/>
      <c r="H102" s="22">
        <f>IF(OR($D102="",$F102=""),"",IFERROR(IF(VLOOKUP($F102,Assumptions!$A$5:$C$7,2,FALSE)="NONE",0,IF($G102&lt;&gt;"",$G102,IF(VLOOKUP($F102,Assumptions!$A$5:$C$7,2,FALSE)="ACTUAL",DAY(EOMONTH($D102,0))-DAY($D102)+1,MAX(0,VLOOKUP($F102,Assumptions!$A$5:$C$7,3,FALSE)-MIN(DAY($D102),VLOOKUP($F102,Assumptions!$A$5:$C$7,3,FALSE))+1)))),""))</f>
        <v/>
      </c>
      <c r="I102" s="23">
        <f>IF(OR(NOT(ISNUMBER($E102)),NOT(ISNUMBER($H102)),$F102=""),"",IFERROR(IF(VLOOKUP($F102,Assumptions!$A$5:$C$7,2,FALSE)="NONE",0,ROUND($E102*$H102/IF(VLOOKUP($F102,Assumptions!$A$5:$C$7,2,FALSE)="ACTUAL",DAY(EOMONTH($D102,0)),VLOOKUP($F102,Assumptions!$A$5:$C$7,3,FALSE)),2)),""))</f>
        <v/>
      </c>
      <c r="J102" s="14" t="n"/>
      <c r="K102" s="23">
        <f>IF(OR(NOT(ISNUMBER($E102)),$J102=""),"",IF($J102="Yes",ROUND($E102,2),0))</f>
        <v/>
      </c>
      <c r="L102" s="17" t="n"/>
      <c r="M102" s="15" t="n"/>
      <c r="N102" s="17" t="n"/>
      <c r="O102" s="17" t="n"/>
      <c r="P102" s="23">
        <f>IF(OR($A102="",NOT(ISNUMBER($I102)),NOT(ISNUMBER($K102)),NOT(OR($L102="",ISNUMBER($L102))),NOT(OR($N102="",ISNUMBER($N102))),NOT(OR($O102="",ISNUMBER($O102)))),"",IFERROR(MAX(0,ROUND(SUM($I102,$K102,$L102,$N102)-IF($O102="",0,$O102),2)),""))</f>
        <v/>
      </c>
      <c r="Q102" s="17" t="n"/>
      <c r="R102" s="23">
        <f>IF($P102="","",IF(NOT(OR($Q102="",ISNUMBER($Q102))),"",IFERROR(MAX(0,ROUND($P102-IF($Q102="",0,$Q102),2)),"")))</f>
        <v/>
      </c>
      <c r="S102" s="14" t="n"/>
      <c r="T102" s="14" t="n"/>
      <c r="U102" s="24">
        <f>IF(COUNTA($A102:$G102,$J102,$L102:$O102,$Q102,$S102:$T102)=0,"",IF(OR($A102="",$B102="",$C102="",$D102="",$E102="",$F102="",$J102="",$S102="",$T102=""),"Check required inputs",IF(COUNTIF($A$5:$A$104,$A102)&gt;1,"Duplicate tenancy ID",IF(OR(NOT(ISNUMBER($D102)),NOT(ISNUMBER($E102)),AND($G102&lt;&gt;"",NOT(ISNUMBER($G102))),AND($L102&lt;&gt;"",NOT(ISNUMBER($L102))),AND($N102&lt;&gt;"",NOT(ISNUMBER($N102))),AND($O102&lt;&gt;"",NOT(ISNUMBER($O102))),AND($Q102&lt;&gt;"",NOT(ISNUMBER($Q102)))),"Check date or amount entries",IF(OR($D102&lt;Assumptions!$F$5,$D102&gt;Assumptions!$F$6),"Check move-in date",IF(OR(AND(ISNUMBER($E102),$E102&gt;Assumptions!$F$7),AND(ISNUMBER($L102),$L102&gt;Assumptions!$F$7),AND(ISNUMBER($N102),$N102&gt;Assumptions!$F$7),AND(ISNUMBER($O102),$O102&gt;Assumptions!$F$7),AND(ISNUMBER($Q102),$Q102&gt;Assumptions!$F$7)),"Check amount limit",IF(AND(ISNUMBER($N102),$N102&gt;0,$M102=""),"Describe manager-entered charge",IF(AND(ISNUMBER($H102),$H102&gt;IFERROR(IF(VLOOKUP($F102,Assumptions!$A$5:$C$7,2,FALSE)="ACTUAL",DAY(EOMONTH($D102,0)),VLOOKUP($F102,Assumptions!$A$5:$C$7,3,FALSE)),Assumptions!$F$8)),"Check prorated days",IF(OR($H102="",$I102="",$K102="",$P102=""),"Check calculation settings",IF($T102="Canceled","Canceled: verify amounts",IF(AND($T102="Complete",$R102&gt;0),"Complete status has balance",IF(AND(ISNUMBER($P102),ISNUMBER($Q102),$Q102&gt;$P102),"Received exceeds total",IF(AND(ISNUMBER($D102),$D102&lt;TODAY(),$R102&gt;0,$T102&lt;&gt;"Canceled"),"Past move-in with balance","")))))))))))))</f>
        <v/>
      </c>
      <c r="X102">
        <f>""</f>
        <v/>
      </c>
      <c r="Z102">
        <f>""</f>
        <v/>
      </c>
      <c r="AA102">
        <f>""</f>
        <v/>
      </c>
      <c r="AB102">
        <f>""</f>
        <v/>
      </c>
    </row>
    <row r="103">
      <c r="A103" s="14" t="n"/>
      <c r="B103" s="15" t="n"/>
      <c r="C103" s="14" t="n"/>
      <c r="D103" s="16" t="n"/>
      <c r="E103" s="17" t="n"/>
      <c r="F103" s="15" t="n"/>
      <c r="G103" s="18" t="n"/>
      <c r="H103" s="19">
        <f>IF(OR($D103="",$F103=""),"",IFERROR(IF(VLOOKUP($F103,Assumptions!$A$5:$C$7,2,FALSE)="NONE",0,IF($G103&lt;&gt;"",$G103,IF(VLOOKUP($F103,Assumptions!$A$5:$C$7,2,FALSE)="ACTUAL",DAY(EOMONTH($D103,0))-DAY($D103)+1,MAX(0,VLOOKUP($F103,Assumptions!$A$5:$C$7,3,FALSE)-MIN(DAY($D103),VLOOKUP($F103,Assumptions!$A$5:$C$7,3,FALSE))+1)))),""))</f>
        <v/>
      </c>
      <c r="I103" s="20">
        <f>IF(OR(NOT(ISNUMBER($E103)),NOT(ISNUMBER($H103)),$F103=""),"",IFERROR(IF(VLOOKUP($F103,Assumptions!$A$5:$C$7,2,FALSE)="NONE",0,ROUND($E103*$H103/IF(VLOOKUP($F103,Assumptions!$A$5:$C$7,2,FALSE)="ACTUAL",DAY(EOMONTH($D103,0)),VLOOKUP($F103,Assumptions!$A$5:$C$7,3,FALSE)),2)),""))</f>
        <v/>
      </c>
      <c r="J103" s="14" t="n"/>
      <c r="K103" s="20">
        <f>IF(OR(NOT(ISNUMBER($E103)),$J103=""),"",IF($J103="Yes",ROUND($E103,2),0))</f>
        <v/>
      </c>
      <c r="L103" s="17" t="n"/>
      <c r="M103" s="15" t="n"/>
      <c r="N103" s="17" t="n"/>
      <c r="O103" s="17" t="n"/>
      <c r="P103" s="20">
        <f>IF(OR($A103="",NOT(ISNUMBER($I103)),NOT(ISNUMBER($K103)),NOT(OR($L103="",ISNUMBER($L103))),NOT(OR($N103="",ISNUMBER($N103))),NOT(OR($O103="",ISNUMBER($O103)))),"",IFERROR(MAX(0,ROUND(SUM($I103,$K103,$L103,$N103)-IF($O103="",0,$O103),2)),""))</f>
        <v/>
      </c>
      <c r="Q103" s="17" t="n"/>
      <c r="R103" s="20">
        <f>IF($P103="","",IF(NOT(OR($Q103="",ISNUMBER($Q103))),"",IFERROR(MAX(0,ROUND($P103-IF($Q103="",0,$Q103),2)),"")))</f>
        <v/>
      </c>
      <c r="S103" s="14" t="n"/>
      <c r="T103" s="14" t="n"/>
      <c r="U103" s="21">
        <f>IF(COUNTA($A103:$G103,$J103,$L103:$O103,$Q103,$S103:$T103)=0,"",IF(OR($A103="",$B103="",$C103="",$D103="",$E103="",$F103="",$J103="",$S103="",$T103=""),"Check required inputs",IF(COUNTIF($A$5:$A$104,$A103)&gt;1,"Duplicate tenancy ID",IF(OR(NOT(ISNUMBER($D103)),NOT(ISNUMBER($E103)),AND($G103&lt;&gt;"",NOT(ISNUMBER($G103))),AND($L103&lt;&gt;"",NOT(ISNUMBER($L103))),AND($N103&lt;&gt;"",NOT(ISNUMBER($N103))),AND($O103&lt;&gt;"",NOT(ISNUMBER($O103))),AND($Q103&lt;&gt;"",NOT(ISNUMBER($Q103)))),"Check date or amount entries",IF(OR($D103&lt;Assumptions!$F$5,$D103&gt;Assumptions!$F$6),"Check move-in date",IF(OR(AND(ISNUMBER($E103),$E103&gt;Assumptions!$F$7),AND(ISNUMBER($L103),$L103&gt;Assumptions!$F$7),AND(ISNUMBER($N103),$N103&gt;Assumptions!$F$7),AND(ISNUMBER($O103),$O103&gt;Assumptions!$F$7),AND(ISNUMBER($Q103),$Q103&gt;Assumptions!$F$7)),"Check amount limit",IF(AND(ISNUMBER($N103),$N103&gt;0,$M103=""),"Describe manager-entered charge",IF(AND(ISNUMBER($H103),$H103&gt;IFERROR(IF(VLOOKUP($F103,Assumptions!$A$5:$C$7,2,FALSE)="ACTUAL",DAY(EOMONTH($D103,0)),VLOOKUP($F103,Assumptions!$A$5:$C$7,3,FALSE)),Assumptions!$F$8)),"Check prorated days",IF(OR($H103="",$I103="",$K103="",$P103=""),"Check calculation settings",IF($T103="Canceled","Canceled: verify amounts",IF(AND($T103="Complete",$R103&gt;0),"Complete status has balance",IF(AND(ISNUMBER($P103),ISNUMBER($Q103),$Q103&gt;$P103),"Received exceeds total",IF(AND(ISNUMBER($D103),$D103&lt;TODAY(),$R103&gt;0,$T103&lt;&gt;"Canceled"),"Past move-in with balance","")))))))))))))</f>
        <v/>
      </c>
      <c r="X103">
        <f>""</f>
        <v/>
      </c>
      <c r="Z103">
        <f>""</f>
        <v/>
      </c>
      <c r="AA103">
        <f>""</f>
        <v/>
      </c>
      <c r="AB103">
        <f>""</f>
        <v/>
      </c>
    </row>
    <row r="104">
      <c r="A104" s="14" t="n"/>
      <c r="B104" s="15" t="n"/>
      <c r="C104" s="14" t="n"/>
      <c r="D104" s="16" t="n"/>
      <c r="E104" s="17" t="n"/>
      <c r="F104" s="15" t="n"/>
      <c r="G104" s="18" t="n"/>
      <c r="H104" s="22">
        <f>IF(OR($D104="",$F104=""),"",IFERROR(IF(VLOOKUP($F104,Assumptions!$A$5:$C$7,2,FALSE)="NONE",0,IF($G104&lt;&gt;"",$G104,IF(VLOOKUP($F104,Assumptions!$A$5:$C$7,2,FALSE)="ACTUAL",DAY(EOMONTH($D104,0))-DAY($D104)+1,MAX(0,VLOOKUP($F104,Assumptions!$A$5:$C$7,3,FALSE)-MIN(DAY($D104),VLOOKUP($F104,Assumptions!$A$5:$C$7,3,FALSE))+1)))),""))</f>
        <v/>
      </c>
      <c r="I104" s="23">
        <f>IF(OR(NOT(ISNUMBER($E104)),NOT(ISNUMBER($H104)),$F104=""),"",IFERROR(IF(VLOOKUP($F104,Assumptions!$A$5:$C$7,2,FALSE)="NONE",0,ROUND($E104*$H104/IF(VLOOKUP($F104,Assumptions!$A$5:$C$7,2,FALSE)="ACTUAL",DAY(EOMONTH($D104,0)),VLOOKUP($F104,Assumptions!$A$5:$C$7,3,FALSE)),2)),""))</f>
        <v/>
      </c>
      <c r="J104" s="14" t="n"/>
      <c r="K104" s="23">
        <f>IF(OR(NOT(ISNUMBER($E104)),$J104=""),"",IF($J104="Yes",ROUND($E104,2),0))</f>
        <v/>
      </c>
      <c r="L104" s="17" t="n"/>
      <c r="M104" s="15" t="n"/>
      <c r="N104" s="17" t="n"/>
      <c r="O104" s="17" t="n"/>
      <c r="P104" s="23">
        <f>IF(OR($A104="",NOT(ISNUMBER($I104)),NOT(ISNUMBER($K104)),NOT(OR($L104="",ISNUMBER($L104))),NOT(OR($N104="",ISNUMBER($N104))),NOT(OR($O104="",ISNUMBER($O104)))),"",IFERROR(MAX(0,ROUND(SUM($I104,$K104,$L104,$N104)-IF($O104="",0,$O104),2)),""))</f>
        <v/>
      </c>
      <c r="Q104" s="17" t="n"/>
      <c r="R104" s="23">
        <f>IF($P104="","",IF(NOT(OR($Q104="",ISNUMBER($Q104))),"",IFERROR(MAX(0,ROUND($P104-IF($Q104="",0,$Q104),2)),"")))</f>
        <v/>
      </c>
      <c r="S104" s="14" t="n"/>
      <c r="T104" s="14" t="n"/>
      <c r="U104" s="24">
        <f>IF(COUNTA($A104:$G104,$J104,$L104:$O104,$Q104,$S104:$T104)=0,"",IF(OR($A104="",$B104="",$C104="",$D104="",$E104="",$F104="",$J104="",$S104="",$T104=""),"Check required inputs",IF(COUNTIF($A$5:$A$104,$A104)&gt;1,"Duplicate tenancy ID",IF(OR(NOT(ISNUMBER($D104)),NOT(ISNUMBER($E104)),AND($G104&lt;&gt;"",NOT(ISNUMBER($G104))),AND($L104&lt;&gt;"",NOT(ISNUMBER($L104))),AND($N104&lt;&gt;"",NOT(ISNUMBER($N104))),AND($O104&lt;&gt;"",NOT(ISNUMBER($O104))),AND($Q104&lt;&gt;"",NOT(ISNUMBER($Q104)))),"Check date or amount entries",IF(OR($D104&lt;Assumptions!$F$5,$D104&gt;Assumptions!$F$6),"Check move-in date",IF(OR(AND(ISNUMBER($E104),$E104&gt;Assumptions!$F$7),AND(ISNUMBER($L104),$L104&gt;Assumptions!$F$7),AND(ISNUMBER($N104),$N104&gt;Assumptions!$F$7),AND(ISNUMBER($O104),$O104&gt;Assumptions!$F$7),AND(ISNUMBER($Q104),$Q104&gt;Assumptions!$F$7)),"Check amount limit",IF(AND(ISNUMBER($N104),$N104&gt;0,$M104=""),"Describe manager-entered charge",IF(AND(ISNUMBER($H104),$H104&gt;IFERROR(IF(VLOOKUP($F104,Assumptions!$A$5:$C$7,2,FALSE)="ACTUAL",DAY(EOMONTH($D104,0)),VLOOKUP($F104,Assumptions!$A$5:$C$7,3,FALSE)),Assumptions!$F$8)),"Check prorated days",IF(OR($H104="",$I104="",$K104="",$P104=""),"Check calculation settings",IF($T104="Canceled","Canceled: verify amounts",IF(AND($T104="Complete",$R104&gt;0),"Complete status has balance",IF(AND(ISNUMBER($P104),ISNUMBER($Q104),$Q104&gt;$P104),"Received exceeds total",IF(AND(ISNUMBER($D104),$D104&lt;TODAY(),$R104&gt;0,$T104&lt;&gt;"Canceled"),"Past move-in with balance","")))))))))))))</f>
        <v/>
      </c>
      <c r="X104">
        <f>""</f>
        <v/>
      </c>
      <c r="Z104">
        <f>""</f>
        <v/>
      </c>
      <c r="AA104">
        <f>""</f>
        <v/>
      </c>
      <c r="AB104">
        <f>""</f>
        <v/>
      </c>
    </row>
  </sheetData>
  <autoFilter ref="A4:U104"/>
  <mergeCells count="1">
    <mergeCell ref="A1:U1"/>
  </mergeCells>
  <conditionalFormatting sqref="R5:R104">
    <cfRule type="expression" priority="1" dxfId="0">
      <formula>=AND($A5&lt;&gt;"",$R5&gt;0)</formula>
    </cfRule>
    <cfRule type="expression" priority="2" dxfId="1">
      <formula>=AND($A5&lt;&gt;"",$P5&lt;&gt;"",$R5=0)</formula>
    </cfRule>
  </conditionalFormatting>
  <conditionalFormatting sqref="U5:U104">
    <cfRule type="expression" priority="3" dxfId="0">
      <formula>=$U5&lt;&gt;""</formula>
    </cfRule>
  </conditionalFormatting>
  <conditionalFormatting sqref="D5:D104">
    <cfRule type="expression" priority="4" dxfId="0">
      <formula>=AND($A5&lt;&gt;"",$D5&lt;TODAY(),$R5&gt;0,$T5&lt;&gt;"Canceled")</formula>
    </cfRule>
  </conditionalFormatting>
  <dataValidations count="7">
    <dataValidation sqref="F5:F104" showDropDown="0" showInputMessage="0" showErrorMessage="0" allowBlank="0" errorTitle="Invalid Proration Method" error="Choose a proration method from the list." promptTitle="Proration Method" prompt="Select the manager-approved proration method." type="list">
      <formula1>$X$2:$X$4</formula1>
    </dataValidation>
    <dataValidation sqref="J5:J104" showDropDown="0" showInputMessage="0" showErrorMessage="0" allowBlank="0" errorTitle="Invalid Choice" error="Choose Yes or No." type="list">
      <formula1>$Y$2:$Y$3</formula1>
    </dataValidation>
    <dataValidation sqref="S5:S104" showDropDown="0" showInputMessage="0" showErrorMessage="0" allowBlank="0" errorTitle="Invalid Responsibility" error="Choose a responsibility from the list." type="list">
      <formula1>$Z$2:$Z$4</formula1>
    </dataValidation>
    <dataValidation sqref="T5:T104" showDropDown="0" showInputMessage="0" showErrorMessage="0" allowBlank="0" errorTitle="Invalid Status" error="Choose a status from the list." type="list">
      <formula1>$AA$2:$AA$6</formula1>
    </dataValidation>
    <dataValidation sqref="D5:D104" showDropDown="0" showInputMessage="0" showErrorMessage="0" allowBlank="0" errorTitle="Date Outside Limits" error="Enter a move-in date within the visible assumption limits." type="date" operator="between">
      <formula1>$AB$2</formula1>
      <formula2>$AB$3</formula2>
    </dataValidation>
    <dataValidation sqref="E5:E104 L5:L104 N5:O104 Q5:Q104" showDropDown="0" showInputMessage="0" showErrorMessage="0" allowBlank="0" errorTitle="Invalid Amount" error="Enter a nonnegative amount within the visible limit." type="decimal" operator="between">
      <formula1>0</formula1>
      <formula2>$AB$4</formula2>
    </dataValidation>
    <dataValidation sqref="G5:G104" showDropDown="0" showInputMessage="0" showErrorMessage="0" allowBlank="0" errorTitle="Invalid Day Override" error="Enter a whole number within the visible day limit." type="whole" operator="between">
      <formula1>0</formula1>
      <formula2>$AB$5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0" customWidth="1" min="3" max="3"/>
    <col width="4" customWidth="1" min="4" max="4"/>
    <col width="33" customWidth="1" min="5" max="5"/>
    <col width="20" customWidth="1" min="6" max="6"/>
  </cols>
  <sheetData>
    <row r="1" ht="26" customHeight="1">
      <c r="A1" s="1" t="inlineStr">
        <is>
          <t>Rental Move-In Cost Calculator — Assumptions</t>
        </is>
      </c>
      <c r="B1" s="25" t="n"/>
      <c r="C1" s="25" t="n"/>
      <c r="D1" s="25" t="n"/>
      <c r="E1" s="25" t="n"/>
      <c r="F1" s="26" t="n"/>
    </row>
    <row r="2">
      <c r="A2" s="12" t="inlineStr">
        <is>
          <t>Yellow cells are editable settings. Review lease terms and local requirements; this workbook does not determine legal or tax requirements.</t>
        </is>
      </c>
    </row>
    <row r="3"/>
    <row r="4">
      <c r="A4" s="5" t="inlineStr">
        <is>
          <t>Proration Method</t>
        </is>
      </c>
      <c r="B4" s="5" t="inlineStr">
        <is>
          <t>Rule Code</t>
        </is>
      </c>
      <c r="C4" s="5" t="inlineStr">
        <is>
          <t>Fixed Divisor</t>
        </is>
      </c>
      <c r="E4" s="5" t="inlineStr">
        <is>
          <t>Operating Limit</t>
        </is>
      </c>
      <c r="F4" s="5" t="inlineStr">
        <is>
          <t>Editable Value</t>
        </is>
      </c>
    </row>
    <row r="5">
      <c r="A5" s="14" t="inlineStr">
        <is>
          <t>Actual Days in Move-In Month</t>
        </is>
      </c>
      <c r="B5" s="9" t="inlineStr">
        <is>
          <t>ACTUAL</t>
        </is>
      </c>
      <c r="C5" s="14" t="n"/>
      <c r="E5" s="9" t="inlineStr">
        <is>
          <t>Earliest Move-In Date</t>
        </is>
      </c>
      <c r="F5" s="16" t="n">
        <v>42370</v>
      </c>
    </row>
    <row r="6">
      <c r="A6" s="14" t="inlineStr">
        <is>
          <t>30-Day Month</t>
        </is>
      </c>
      <c r="B6" s="9" t="inlineStr">
        <is>
          <t>FIXED</t>
        </is>
      </c>
      <c r="C6" s="14" t="n">
        <v>30</v>
      </c>
      <c r="E6" s="9" t="inlineStr">
        <is>
          <t>Latest Move-In Date</t>
        </is>
      </c>
      <c r="F6" s="16" t="n">
        <v>50040</v>
      </c>
    </row>
    <row r="7">
      <c r="A7" s="14" t="inlineStr">
        <is>
          <t>No Proration</t>
        </is>
      </c>
      <c r="B7" s="9" t="inlineStr">
        <is>
          <t>NONE</t>
        </is>
      </c>
      <c r="C7" s="14" t="n">
        <v>1</v>
      </c>
      <c r="E7" s="9" t="inlineStr">
        <is>
          <t>Maximum Amount Entry</t>
        </is>
      </c>
      <c r="F7" s="17" t="n">
        <v>100000</v>
      </c>
    </row>
    <row r="8">
      <c r="E8" s="9" t="inlineStr">
        <is>
          <t>Maximum Prorated Days Override</t>
        </is>
      </c>
      <c r="F8" s="18" t="n">
        <v>31</v>
      </c>
    </row>
    <row r="9"/>
    <row r="10">
      <c r="A10" s="5" t="inlineStr">
        <is>
          <t>Responsibility</t>
        </is>
      </c>
      <c r="C10" s="5" t="inlineStr">
        <is>
          <t>Plan Status</t>
        </is>
      </c>
      <c r="E10" s="5" t="inlineStr">
        <is>
          <t>First Full Rent?</t>
        </is>
      </c>
    </row>
    <row r="11">
      <c r="A11" s="14" t="inlineStr">
        <is>
          <t>Tenant</t>
        </is>
      </c>
      <c r="C11" s="14" t="inlineStr">
        <is>
          <t>Planned</t>
        </is>
      </c>
      <c r="E11" s="14" t="inlineStr">
        <is>
          <t>Yes</t>
        </is>
      </c>
    </row>
    <row r="12">
      <c r="A12" s="14" t="inlineStr">
        <is>
          <t>Owner</t>
        </is>
      </c>
      <c r="C12" s="14" t="inlineStr">
        <is>
          <t>Pending Review</t>
        </is>
      </c>
      <c r="E12" s="14" t="inlineStr">
        <is>
          <t>No</t>
        </is>
      </c>
    </row>
    <row r="13">
      <c r="A13" s="14" t="inlineStr">
        <is>
          <t>Manager</t>
        </is>
      </c>
      <c r="C13" s="14" t="inlineStr">
        <is>
          <t>Ready</t>
        </is>
      </c>
    </row>
    <row r="14">
      <c r="C14" s="14" t="inlineStr">
        <is>
          <t>Complete</t>
        </is>
      </c>
    </row>
    <row r="15">
      <c r="C15" s="14" t="inlineStr">
        <is>
          <t>Canceled</t>
        </is>
      </c>
    </row>
  </sheetData>
  <autoFilter ref="A4:C7"/>
  <mergeCells count="1">
    <mergeCell ref="A1:F1"/>
  </mergeCells>
  <conditionalFormatting sqref="A5:A7">
    <cfRule type="expression" priority="1" dxfId="0">
      <formula>=COUNTIF($A$5:$A$7,A5)&gt;1</formula>
    </cfRule>
  </conditionalFormatting>
  <conditionalFormatting sqref="A11:A13">
    <cfRule type="expression" priority="2" dxfId="0">
      <formula>=COUNTIF($A$11:$A$13,A11)&gt;1</formula>
    </cfRule>
  </conditionalFormatting>
  <conditionalFormatting sqref="C11:C15">
    <cfRule type="expression" priority="3" dxfId="0">
      <formula>=COUNTIF($C$11:$C$15,C11)&gt;1</formula>
    </cfRule>
  </conditionalFormatting>
  <dataValidations count="4">
    <dataValidation sqref="C5:C7" showDropDown="0" showInputMessage="0" showErrorMessage="0" allowBlank="0" errorTitle="Invalid Divisor" error="Enter a whole-number divisor from 1 through 366." type="whole" operator="between">
      <formula1>1</formula1>
      <formula2>366</formula2>
    </dataValidation>
    <dataValidation sqref="F5:F6" showDropDown="0" showInputMessage="0" showErrorMessage="0" allowBlank="0" errorTitle="Invalid Limit Date" error="Enter a date from 01/01/2000 through 12/31/2100." type="date" operator="between">
      <formula1>DATE(2000,1,1)</formula1>
      <formula2>DATE(2100,12,31)</formula2>
    </dataValidation>
    <dataValidation sqref="F7" showDropDown="0" showInputMessage="0" showErrorMessage="0" allowBlank="0" errorTitle="Invalid Maximum" error="Enter a maximum amount greater than $0.00." type="decimal" operator="greaterThan">
      <formula1>0</formula1>
    </dataValidation>
    <dataValidation sqref="F8" showDropDown="0" showInputMessage="0" showErrorMessage="0" allowBlank="0" errorTitle="Invalid Day Limit" error="Enter a whole-number day limit from 1 through 366." type="whole" operator="between">
      <formula1>1</formula1>
      <formula2>366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2026-09-10T12:09:51Z</dcterms:created>
  <dcterms:modified xmlns:dcterms="http://purl.org/dc/terms/" xmlns:xsi="http://www.w3.org/2001/XMLSchema-instance" xsi:type="dcterms:W3CDTF">2026-09-10T12:09:52+00:00Z</dcterms:modified>
</cp:coreProperties>
</file>