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Renewal Offers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'Renewal Offers'!$A$4:$U$104</definedName>
    <definedName name="_xlnm._FilterDatabase" localSheetId="2" hidden="1">'Assumptions'!$A$3:$C$9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mm/dd/yyyy"/>
    <numFmt numFmtId="165" formatCode="$#,##0.00"/>
    <numFmt numFmtId="166" formatCode="0.0%"/>
    <numFmt numFmtId="167" formatCode="yyyy-mm-dd h:mm:ss"/>
  </numFmts>
  <fonts count="5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24343B"/>
      <sz val="10"/>
    </font>
    <font>
      <name val="Calibri"/>
      <color rgb="0024343B"/>
      <sz val="10"/>
    </font>
    <font>
      <name val="Calibri"/>
      <b val="1"/>
      <color rgb="00FFFFFF"/>
      <sz val="11"/>
    </font>
  </fonts>
  <fills count="7">
    <fill>
      <patternFill/>
    </fill>
    <fill>
      <patternFill patternType="gray125"/>
    </fill>
    <fill>
      <patternFill patternType="solid">
        <fgColor rgb="00183B4E"/>
      </patternFill>
    </fill>
    <fill>
      <patternFill patternType="solid">
        <fgColor rgb="00D56A4A"/>
      </patternFill>
    </fill>
    <fill>
      <patternFill patternType="solid">
        <fgColor rgb="00FFFFFF"/>
      </patternFill>
    </fill>
    <fill>
      <patternFill patternType="solid">
        <fgColor rgb="00F5F8F6"/>
      </patternFill>
    </fill>
    <fill>
      <patternFill patternType="solid">
        <fgColor rgb="00FFF1C9"/>
      </patternFill>
    </fill>
  </fills>
  <borders count="6">
    <border>
      <left/>
      <right/>
      <top/>
      <bottom/>
      <diagonal/>
    </border>
    <border>
      <left style="thin">
        <color rgb="00C9D7D2"/>
      </left>
      <right style="thin">
        <color rgb="00C9D7D2"/>
      </right>
      <top style="thin">
        <color rgb="00C9D7D2"/>
      </top>
      <bottom style="thin">
        <color rgb="00C9D7D2"/>
      </bottom>
    </border>
    <border>
      <left/>
      <right/>
      <top style="thin">
        <color rgb="00C9D7D2"/>
      </top>
      <bottom/>
      <diagonal/>
    </border>
    <border>
      <left/>
      <right style="thin">
        <color rgb="00C9D7D2"/>
      </right>
      <top style="thin">
        <color rgb="00C9D7D2"/>
      </top>
      <bottom/>
      <diagonal/>
    </border>
    <border>
      <left/>
      <right/>
      <top style="thin">
        <color rgb="00C9D7D2"/>
      </top>
      <bottom style="thin">
        <color rgb="00C9D7D2"/>
      </bottom>
      <diagonal/>
    </border>
    <border>
      <left/>
      <right style="thin">
        <color rgb="00C9D7D2"/>
      </right>
      <top style="thin">
        <color rgb="00C9D7D2"/>
      </top>
      <bottom style="thin">
        <color rgb="00C9D7D2"/>
      </bottom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164" fontId="3" fillId="0" borderId="0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 vertical="top" wrapText="1"/>
    </xf>
    <xf numFmtId="164" fontId="2" fillId="4" borderId="1" applyAlignment="1" pivotButton="0" quotePrefix="0" xfId="0">
      <alignment horizontal="center" vertical="center"/>
    </xf>
    <xf numFmtId="1" fontId="2" fillId="4" borderId="1" applyAlignment="1" pivotButton="0" quotePrefix="0" xfId="0">
      <alignment horizontal="center" vertical="center"/>
    </xf>
    <xf numFmtId="165" fontId="2" fillId="4" borderId="1" applyAlignment="1" pivotButton="0" quotePrefix="0" xfId="0">
      <alignment horizontal="center" vertical="center"/>
    </xf>
    <xf numFmtId="166" fontId="2" fillId="4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left" vertical="center"/>
    </xf>
    <xf numFmtId="1" fontId="3" fillId="5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center"/>
    </xf>
    <xf numFmtId="1" fontId="3" fillId="4" borderId="1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/>
    </xf>
    <xf numFmtId="0" fontId="4" fillId="2" borderId="1" applyAlignment="1" pivotButton="0" quotePrefix="0" xfId="0">
      <alignment horizontal="center" vertical="center" wrapText="1"/>
    </xf>
    <xf numFmtId="0" fontId="3" fillId="6" borderId="1" applyAlignment="1" pivotButton="0" quotePrefix="0" xfId="0">
      <alignment horizontal="left" vertical="center"/>
    </xf>
    <xf numFmtId="164" fontId="3" fillId="6" borderId="1" applyAlignment="1" pivotButton="0" quotePrefix="0" xfId="0">
      <alignment horizontal="center" vertical="center"/>
    </xf>
    <xf numFmtId="165" fontId="3" fillId="6" borderId="1" applyAlignment="1" pivotButton="0" quotePrefix="0" xfId="0">
      <alignment horizontal="right" vertical="center"/>
    </xf>
    <xf numFmtId="1" fontId="3" fillId="6" borderId="1" applyAlignment="1" pivotButton="0" quotePrefix="0" xfId="0">
      <alignment horizontal="center" vertical="center"/>
    </xf>
    <xf numFmtId="165" fontId="3" fillId="5" borderId="1" applyAlignment="1" pivotButton="0" quotePrefix="0" xfId="0">
      <alignment horizontal="right" vertical="center"/>
    </xf>
    <xf numFmtId="166" fontId="3" fillId="5" borderId="1" applyAlignment="1" pivotButton="0" quotePrefix="0" xfId="0">
      <alignment horizontal="right" vertical="center"/>
    </xf>
    <xf numFmtId="164" fontId="3" fillId="5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left" vertical="top" wrapText="1"/>
    </xf>
    <xf numFmtId="0" fontId="3" fillId="6" borderId="1" applyAlignment="1" pivotButton="0" quotePrefix="0" xfId="0">
      <alignment horizontal="left" vertical="top" wrapText="1"/>
    </xf>
    <xf numFmtId="165" fontId="3" fillId="4" borderId="1" applyAlignment="1" pivotButton="0" quotePrefix="0" xfId="0">
      <alignment horizontal="right" vertical="center"/>
    </xf>
    <xf numFmtId="166" fontId="3" fillId="4" borderId="1" applyAlignment="1" pivotButton="0" quotePrefix="0" xfId="0">
      <alignment horizontal="right" vertical="center"/>
    </xf>
    <xf numFmtId="164" fontId="3" fillId="4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top" wrapText="1"/>
    </xf>
    <xf numFmtId="167" fontId="3" fillId="6" borderId="1" applyAlignment="1" pivotButton="0" quotePrefix="0" xfId="0">
      <alignment horizontal="left" vertical="center"/>
    </xf>
    <xf numFmtId="166" fontId="3" fillId="6" borderId="1" applyAlignment="1" pivotButton="0" quotePrefix="0" xfId="0">
      <alignment horizontal="left" vertical="center"/>
    </xf>
    <xf numFmtId="0" fontId="4" fillId="3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B84A3A"/>
        </patternFill>
      </fill>
    </dxf>
    <dxf>
      <font>
        <name val="Calibri"/>
        <b val="1"/>
        <color rgb="00FFFFFF"/>
        <sz val="10"/>
      </font>
      <fill>
        <patternFill patternType="solid">
          <fgColor rgb="002F7A6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Tenant Responses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'Summary'!B13</f>
            </strRef>
          </tx>
          <spPr>
            <a:ln xmlns:a="http://schemas.openxmlformats.org/drawingml/2006/main">
              <a:prstDash val="solid"/>
            </a:ln>
          </spPr>
          <cat>
            <numRef>
              <f>'Summary'!$A$14:$A$18</f>
            </numRef>
          </cat>
          <val>
            <numRef>
              <f>'Summary'!$B$14:$B$18</f>
            </numRef>
          </val>
        </ser>
        <gapWidth val="5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Offers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None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12</row>
      <rowOff>0</rowOff>
    </from>
    <ext cx="4031999" cy="2304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9" customWidth="1" min="1" max="1"/>
    <col width="15" customWidth="1" min="2" max="2"/>
    <col width="29" customWidth="1" min="3" max="3"/>
    <col width="15" customWidth="1" min="4" max="4"/>
    <col width="29" customWidth="1" min="5" max="5"/>
    <col width="15" customWidth="1" min="6" max="6"/>
  </cols>
  <sheetData>
    <row r="1" ht="27" customHeight="1">
      <c r="A1" s="1" t="inlineStr">
        <is>
          <t>Rental Renewal Offer Tracker Summary</t>
        </is>
      </c>
      <c r="B1" s="33" t="n"/>
      <c r="C1" s="33" t="n"/>
      <c r="D1" s="33" t="n"/>
      <c r="E1" s="33" t="n"/>
      <c r="F1" s="34" t="n"/>
    </row>
    <row r="2">
      <c r="A2" s="2" t="inlineStr">
        <is>
          <t>As of Date</t>
        </is>
      </c>
      <c r="B2" s="3">
        <f>TODAY()</f>
        <v/>
      </c>
    </row>
    <row r="3"/>
    <row r="4" ht="32" customHeight="1">
      <c r="A4" s="4" t="inlineStr">
        <is>
          <t>As of date</t>
        </is>
      </c>
      <c r="B4" s="5">
        <f>TODAY()</f>
        <v/>
      </c>
      <c r="C4" s="4" t="inlineStr">
        <is>
          <t>Offers entered</t>
        </is>
      </c>
      <c r="D4" s="6">
        <f>COUNTIF('Renewal Offers'!$A$5:$A$104,"&lt;&gt;")</f>
        <v/>
      </c>
      <c r="E4" s="4" t="inlineStr">
        <is>
          <t>Lease ends in planning horizon</t>
        </is>
      </c>
      <c r="F4" s="6">
        <f>COUNTIFS('Renewal Offers'!$E$5:$E$104,"&gt;="&amp;$B$4,'Renewal Offers'!$E$5:$E$104,"&lt;="&amp;$B$4+Assumptions!$B$6)</f>
        <v/>
      </c>
    </row>
    <row r="5"/>
    <row r="6" ht="32" customHeight="1">
      <c r="A6" s="4" t="inlineStr">
        <is>
          <t>Manager-approved, not sent</t>
        </is>
      </c>
      <c r="B6" s="6">
        <f>COUNTIFS('Renewal Offers'!$A$5:$A$104,"&lt;&gt;",'Renewal Offers'!$G$5:$G$104,"&lt;&gt;",'Renewal Offers'!$L$5:$L$104,"")</f>
        <v/>
      </c>
      <c r="C6" s="4" t="inlineStr">
        <is>
          <t>Awaiting response</t>
        </is>
      </c>
      <c r="D6" s="6">
        <f>COUNTIF('Renewal Offers'!$S$5:$S$104,"Awaiting response")</f>
        <v/>
      </c>
      <c r="E6" s="4" t="inlineStr">
        <is>
          <t>Response overdue</t>
        </is>
      </c>
      <c r="F6" s="6">
        <f>COUNTIF('Renewal Offers'!$S$5:$S$104,"Response overdue")</f>
        <v/>
      </c>
    </row>
    <row r="7"/>
    <row r="8" ht="32" customHeight="1">
      <c r="A8" s="4" t="inlineStr">
        <is>
          <t>Accepted, agreement open</t>
        </is>
      </c>
      <c r="B8" s="6">
        <f>COUNTIFS('Renewal Offers'!$N$5:$N$104,"Accepted",'Renewal Offers'!$P$5:$P$104,"&lt;&gt;Completed")</f>
        <v/>
      </c>
      <c r="C8" s="4" t="inlineStr">
        <is>
          <t>Completed agreements</t>
        </is>
      </c>
      <c r="D8" s="6">
        <f>COUNTIF('Renewal Offers'!$P$5:$P$104,"Completed")</f>
        <v/>
      </c>
      <c r="E8" s="4" t="inlineStr">
        <is>
          <t>Other review alerts</t>
        </is>
      </c>
      <c r="F8" s="6">
        <f>COUNTIF('Renewal Offers'!$S$5:$S$104,"Check*")+COUNTIF('Renewal Offers'!$S$5:$S$104,"Agreement follow-up")+COUNTIF('Renewal Offers'!$S$5:$S$104,"Review counter")+COUNTIF('Renewal Offers'!$S$5:$S$104,"Review no response")</f>
        <v/>
      </c>
    </row>
    <row r="9"/>
    <row r="10" ht="32" customHeight="1">
      <c r="A10" s="4" t="inlineStr">
        <is>
          <t>Current rent for priced offers</t>
        </is>
      </c>
      <c r="B10" s="7">
        <f>SUMIF('Renewal Offers'!$I$5:$I$104,"&lt;&gt;",'Renewal Offers'!$F$5:$F$104)</f>
        <v/>
      </c>
      <c r="C10" s="4" t="inlineStr">
        <is>
          <t>Proposed rent total</t>
        </is>
      </c>
      <c r="D10" s="7">
        <f>SUM('Renewal Offers'!$I$5:$I$104)</f>
        <v/>
      </c>
      <c r="E10" s="4" t="inlineStr">
        <is>
          <t>Weighted proposed change</t>
        </is>
      </c>
      <c r="F10" s="8">
        <f>IFERROR(SUM('Renewal Offers'!$J$5:$J$104)/SUMIF('Renewal Offers'!$I$5:$I$104,"&lt;&gt;",'Renewal Offers'!$F$5:$F$104),"")</f>
        <v/>
      </c>
    </row>
    <row r="11"/>
    <row r="12"/>
    <row r="13">
      <c r="A13" s="9" t="inlineStr">
        <is>
          <t>Tenant response</t>
        </is>
      </c>
      <c r="B13" s="9" t="inlineStr">
        <is>
          <t>Count</t>
        </is>
      </c>
    </row>
    <row r="14">
      <c r="A14" s="10" t="inlineStr">
        <is>
          <t>Pending</t>
        </is>
      </c>
      <c r="B14" s="11">
        <f>COUNTIF('Renewal Offers'!$N$5:$N$104,A14)</f>
        <v/>
      </c>
    </row>
    <row r="15">
      <c r="A15" s="12" t="inlineStr">
        <is>
          <t>Accepted</t>
        </is>
      </c>
      <c r="B15" s="13">
        <f>COUNTIF('Renewal Offers'!$N$5:$N$104,A15)</f>
        <v/>
      </c>
    </row>
    <row r="16">
      <c r="A16" s="10" t="inlineStr">
        <is>
          <t>Declined</t>
        </is>
      </c>
      <c r="B16" s="11">
        <f>COUNTIF('Renewal Offers'!$N$5:$N$104,A16)</f>
        <v/>
      </c>
    </row>
    <row r="17">
      <c r="A17" s="12" t="inlineStr">
        <is>
          <t>Countered</t>
        </is>
      </c>
      <c r="B17" s="13">
        <f>COUNTIF('Renewal Offers'!$N$5:$N$104,A17)</f>
        <v/>
      </c>
    </row>
    <row r="18">
      <c r="A18" s="10" t="inlineStr">
        <is>
          <t>No Response</t>
        </is>
      </c>
      <c r="B18" s="11">
        <f>COUNTIF('Renewal Offers'!$N$5:$N$104,A18)</f>
        <v/>
      </c>
    </row>
  </sheetData>
  <mergeCells count="1">
    <mergeCell ref="A1:F1"/>
  </mergeCell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Y104"/>
  <sheetViews>
    <sheetView showGridLines="0" zoomScale="75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27" customWidth="1" min="2" max="2"/>
    <col width="19" customWidth="1" min="3" max="3"/>
    <col width="27" customWidth="1" min="4" max="4"/>
    <col width="15" customWidth="1" min="5" max="5"/>
    <col width="17" customWidth="1" min="6" max="6"/>
    <col width="17" customWidth="1" min="7" max="7"/>
    <col width="16" customWidth="1" min="8" max="8"/>
    <col width="18" customWidth="1" min="9" max="9"/>
    <col width="15" customWidth="1" min="10" max="10"/>
    <col width="11" customWidth="1" min="11" max="11"/>
    <col width="15" customWidth="1" min="12" max="12"/>
    <col width="16" customWidth="1" min="13" max="13"/>
    <col width="17" customWidth="1" min="14" max="14"/>
    <col width="15" customWidth="1" min="15" max="15"/>
    <col width="21" customWidth="1" min="16" max="16"/>
    <col width="19" customWidth="1" min="17" max="17"/>
    <col width="16" customWidth="1" min="18" max="18"/>
    <col width="25" customWidth="1" min="19" max="19"/>
    <col width="28" customWidth="1" min="20" max="20"/>
    <col width="42" customWidth="1" min="21" max="21"/>
    <col hidden="1" width="13" customWidth="1" min="22" max="22"/>
    <col hidden="1" width="13" customWidth="1" min="23" max="23"/>
    <col hidden="1" width="13" customWidth="1" min="24" max="24"/>
    <col hidden="1" width="13" customWidth="1" min="25" max="25"/>
  </cols>
  <sheetData>
    <row r="1" ht="27" customHeight="1">
      <c r="A1" s="1" t="inlineStr">
        <is>
          <t>Rental Renewal Offers</t>
        </is>
      </c>
      <c r="B1" s="33" t="n"/>
      <c r="C1" s="33" t="n"/>
      <c r="D1" s="33" t="n"/>
      <c r="E1" s="33" t="n"/>
      <c r="F1" s="33" t="n"/>
      <c r="G1" s="33" t="n"/>
      <c r="H1" s="33" t="n"/>
      <c r="I1" s="33" t="n"/>
      <c r="J1" s="33" t="n"/>
      <c r="K1" s="33" t="n"/>
      <c r="L1" s="33" t="n"/>
      <c r="M1" s="33" t="n"/>
      <c r="N1" s="33" t="n"/>
      <c r="O1" s="33" t="n"/>
      <c r="P1" s="33" t="n"/>
      <c r="Q1" s="33" t="n"/>
      <c r="R1" s="33" t="n"/>
      <c r="S1" s="33" t="n"/>
      <c r="T1" s="33" t="n"/>
      <c r="U1" s="34" t="n"/>
    </row>
    <row r="2" ht="22" customHeight="1">
      <c r="A2" s="14" t="inlineStr">
        <is>
          <t>Yellow cells are editable. Formula columns calculate due dates, changes, next actions, and human-check alerts.</t>
        </is>
      </c>
    </row>
    <row r="3"/>
    <row r="4" ht="42" customHeight="1">
      <c r="A4" s="15" t="inlineStr">
        <is>
          <t>Offer ID</t>
        </is>
      </c>
      <c r="B4" s="15" t="inlineStr">
        <is>
          <t>Property</t>
        </is>
      </c>
      <c r="C4" s="15" t="inlineStr">
        <is>
          <t>Unit</t>
        </is>
      </c>
      <c r="D4" s="15" t="inlineStr">
        <is>
          <t>Tenant</t>
        </is>
      </c>
      <c r="E4" s="15" t="inlineStr">
        <is>
          <t>Current Lease End</t>
        </is>
      </c>
      <c r="F4" s="15" t="inlineStr">
        <is>
          <t>Current Monthly Rent</t>
        </is>
      </c>
      <c r="G4" s="15" t="inlineStr">
        <is>
          <t>Manager Approval Date</t>
        </is>
      </c>
      <c r="H4" s="15" t="inlineStr">
        <is>
          <t>Renewal Term Months</t>
        </is>
      </c>
      <c r="I4" s="15" t="inlineStr">
        <is>
          <t>Proposed Monthly Rent</t>
        </is>
      </c>
      <c r="J4" s="15" t="inlineStr">
        <is>
          <t>Monthly Change</t>
        </is>
      </c>
      <c r="K4" s="15" t="inlineStr">
        <is>
          <t>Change %</t>
        </is>
      </c>
      <c r="L4" s="15" t="inlineStr">
        <is>
          <t>Offer Sent Date</t>
        </is>
      </c>
      <c r="M4" s="15" t="inlineStr">
        <is>
          <t>Response Due Date</t>
        </is>
      </c>
      <c r="N4" s="15" t="inlineStr">
        <is>
          <t>Tenant Response</t>
        </is>
      </c>
      <c r="O4" s="15" t="inlineStr">
        <is>
          <t>Response Date</t>
        </is>
      </c>
      <c r="P4" s="15" t="inlineStr">
        <is>
          <t>Agreement Status</t>
        </is>
      </c>
      <c r="Q4" s="15" t="inlineStr">
        <is>
          <t>Agreement Completed Date</t>
        </is>
      </c>
      <c r="R4" s="15" t="inlineStr">
        <is>
          <t>Next Action Date</t>
        </is>
      </c>
      <c r="S4" s="15" t="inlineStr">
        <is>
          <t>Tracker Status</t>
        </is>
      </c>
      <c r="T4" s="15" t="inlineStr">
        <is>
          <t>Action Owner</t>
        </is>
      </c>
      <c r="U4" s="15" t="inlineStr">
        <is>
          <t>Notes</t>
        </is>
      </c>
    </row>
    <row r="5" ht="34" customHeight="1">
      <c r="A5" s="16" t="inlineStr">
        <is>
          <t>DEMO-RO-001</t>
        </is>
      </c>
      <c r="B5" s="16" t="inlineStr">
        <is>
          <t>Fictional Juniper Court</t>
        </is>
      </c>
      <c r="C5" s="16" t="inlineStr">
        <is>
          <t>Fictional Unit A-101</t>
        </is>
      </c>
      <c r="D5" s="16" t="inlineStr">
        <is>
          <t>Fictional Tenant Avery North</t>
        </is>
      </c>
      <c r="E5" s="17" t="n">
        <v>46326</v>
      </c>
      <c r="F5" s="18" t="n">
        <v>1450</v>
      </c>
      <c r="G5" s="17" t="n">
        <v>46249</v>
      </c>
      <c r="H5" s="19" t="n">
        <v>12</v>
      </c>
      <c r="I5" s="18" t="n">
        <v>1525</v>
      </c>
      <c r="J5" s="20">
        <f>IF(OR($F5="",$I5=""),"",IFERROR($I5-$F5,""))</f>
        <v/>
      </c>
      <c r="K5" s="21">
        <f>IF(OR($F5="",$I5=""),"",IFERROR($J5/$F5,""))</f>
        <v/>
      </c>
      <c r="L5" s="17" t="n"/>
      <c r="M5" s="22">
        <f>IF($A5="","",IF($L5="","",IFERROR($L5+Assumptions!$B$4,"")))</f>
        <v/>
      </c>
      <c r="N5" s="23" t="n"/>
      <c r="O5" s="17" t="n">
        <v>46250</v>
      </c>
      <c r="P5" s="23" t="n"/>
      <c r="Q5" s="17" t="inlineStr">
        <is>
          <t>Pending</t>
        </is>
      </c>
      <c r="R5" s="22">
        <f>IF($A5="","",IF(OR($P5="Completed",$P5="Not Renewing",$P5="Withdrawn",$N5="Declined"),"",IF($N5="Accepted",IF($O5="","",IFERROR($O5+Assumptions!$B$5,"")),IF($N5="Countered",IF($O5="","",$O5),IF($L5&lt;&gt;"",$M5,IF($G5&lt;&gt;"",$G5,IF($E5="","",IFERROR($E5-Assumptions!$B$6,""))))))))</f>
        <v/>
      </c>
      <c r="S5" s="24">
        <f>IF($A5="","",IF(AND($P5="Completed",$Q5=""),"Check completion date",IF(AND($Q5&lt;&gt;"",$P5&lt;&gt;"Completed"),"Check agreement status",IF($P5="Completed","Completed",IF(OR($P5="Not Renewing",$P5="Withdrawn",$N5="Declined"),"Closed - no renewal",IF($N5="Accepted",IF($O5="","Check response date",IF(AND($R5&lt;&gt;"",$R5&lt;TODAY()),"Agreement follow-up","Accepted - agreement open")),IF($N5="Countered","Review counter",IF($N5="No Response","Review no response",IF(AND($O5&lt;&gt;"",OR($N5="",$N5="Pending")),"Check response",IF($L5="",IF($G5="","Awaiting approval","Ready to send"),IF(AND($M5&lt;&gt;"",$M5&lt;TODAY()),"Response overdue","Awaiting response"))))))))))</f>
        <v/>
      </c>
      <c r="T5" s="16" t="n"/>
      <c r="U5" s="25" t="inlineStr">
        <is>
          <t>Not Started</t>
        </is>
      </c>
      <c r="W5">
        <f>Assumptions!$A$13</f>
        <v/>
      </c>
      <c r="X5">
        <f>Assumptions!$C$13</f>
        <v/>
      </c>
      <c r="Y5">
        <f>Assumptions!$B$8</f>
        <v/>
      </c>
    </row>
    <row r="6" ht="34" customHeight="1">
      <c r="A6" s="16" t="inlineStr">
        <is>
          <t>DEMO-RO-002</t>
        </is>
      </c>
      <c r="B6" s="16" t="inlineStr">
        <is>
          <t>Fictional Juniper Court</t>
        </is>
      </c>
      <c r="C6" s="16" t="inlineStr">
        <is>
          <t>Fictional Unit B-204</t>
        </is>
      </c>
      <c r="D6" s="16" t="inlineStr">
        <is>
          <t>Fictional Tenant Blair Harbor</t>
        </is>
      </c>
      <c r="E6" s="17" t="n">
        <v>46356</v>
      </c>
      <c r="F6" s="18" t="n">
        <v>1620</v>
      </c>
      <c r="G6" s="17" t="n">
        <v>46262</v>
      </c>
      <c r="H6" s="19" t="n">
        <v>12</v>
      </c>
      <c r="I6" s="18" t="n">
        <v>1700</v>
      </c>
      <c r="J6" s="26">
        <f>IF(OR($F6="",$I6=""),"",IFERROR($I6-$F6,""))</f>
        <v/>
      </c>
      <c r="K6" s="27">
        <f>IF(OR($F6="",$I6=""),"",IFERROR($J6/$F6,""))</f>
        <v/>
      </c>
      <c r="L6" s="17" t="n"/>
      <c r="M6" s="28">
        <f>IF($A6="","",IF($L6="","",IFERROR($L6+Assumptions!$B$4,"")))</f>
        <v/>
      </c>
      <c r="N6" s="23" t="n"/>
      <c r="O6" s="17" t="n">
        <v>46266</v>
      </c>
      <c r="P6" s="23" t="n"/>
      <c r="Q6" s="17" t="inlineStr">
        <is>
          <t>Accepted</t>
        </is>
      </c>
      <c r="R6" s="28">
        <f>IF($A6="","",IF(OR($P6="Completed",$P6="Not Renewing",$P6="Withdrawn",$N6="Declined"),"",IF($N6="Accepted",IF($O6="","",IFERROR($O6+Assumptions!$B$5,"")),IF($N6="Countered",IF($O6="","",$O6),IF($L6&lt;&gt;"",$M6,IF($G6&lt;&gt;"",$G6,IF($E6="","",IFERROR($E6-Assumptions!$B$6,""))))))))</f>
        <v/>
      </c>
      <c r="S6" s="29">
        <f>IF($A6="","",IF(AND($P6="Completed",$Q6=""),"Check completion date",IF(AND($Q6&lt;&gt;"",$P6&lt;&gt;"Completed"),"Check agreement status",IF($P6="Completed","Completed",IF(OR($P6="Not Renewing",$P6="Withdrawn",$N6="Declined"),"Closed - no renewal",IF($N6="Accepted",IF($O6="","Check response date",IF(AND($R6&lt;&gt;"",$R6&lt;TODAY()),"Agreement follow-up","Accepted - agreement open")),IF($N6="Countered","Review counter",IF($N6="No Response","Review no response",IF(AND($O6&lt;&gt;"",OR($N6="",$N6="Pending")),"Check response",IF($L6="",IF($G6="","Awaiting approval","Ready to send"),IF(AND($M6&lt;&gt;"",$M6&lt;TODAY()),"Response overdue","Awaiting response"))))))))))</f>
        <v/>
      </c>
      <c r="T6" s="30" t="n">
        <v>46270</v>
      </c>
      <c r="U6" s="25" t="inlineStr">
        <is>
          <t>Preparing</t>
        </is>
      </c>
      <c r="W6">
        <f>Assumptions!$A$14</f>
        <v/>
      </c>
      <c r="X6">
        <f>Assumptions!$C$14</f>
        <v/>
      </c>
      <c r="Y6">
        <f>Assumptions!$B$9</f>
        <v/>
      </c>
    </row>
    <row r="7" ht="34" customHeight="1">
      <c r="A7" s="16" t="inlineStr">
        <is>
          <t>DEMO-RO-003</t>
        </is>
      </c>
      <c r="B7" s="16" t="inlineStr">
        <is>
          <t>Fictional Harbor Lantern Homes</t>
        </is>
      </c>
      <c r="C7" s="16" t="inlineStr">
        <is>
          <t>Fictional Unit C-03</t>
        </is>
      </c>
      <c r="D7" s="16" t="inlineStr">
        <is>
          <t>Fictional Tenant Cameron Flint</t>
        </is>
      </c>
      <c r="E7" s="17" t="n">
        <v>46387</v>
      </c>
      <c r="F7" s="18" t="n">
        <v>1380</v>
      </c>
      <c r="G7" s="17" t="n"/>
      <c r="H7" s="19" t="n">
        <v>12</v>
      </c>
      <c r="I7" s="18" t="n">
        <v>1490</v>
      </c>
      <c r="J7" s="20">
        <f>IF(OR($F7="",$I7=""),"",IFERROR($I7-$F7,""))</f>
        <v/>
      </c>
      <c r="K7" s="21">
        <f>IF(OR($F7="",$I7=""),"",IFERROR($J7/$F7,""))</f>
        <v/>
      </c>
      <c r="L7" s="17" t="n"/>
      <c r="M7" s="22">
        <f>IF($A7="","",IF($L7="","",IFERROR($L7+Assumptions!$B$4,"")))</f>
        <v/>
      </c>
      <c r="N7" s="23" t="n"/>
      <c r="O7" s="17" t="n"/>
      <c r="P7" s="23" t="n"/>
      <c r="Q7" s="17" t="inlineStr">
        <is>
          <t>Pending</t>
        </is>
      </c>
      <c r="R7" s="22">
        <f>IF($A7="","",IF(OR($P7="Completed",$P7="Not Renewing",$P7="Withdrawn",$N7="Declined"),"",IF($N7="Accepted",IF($O7="","",IFERROR($O7+Assumptions!$B$5,"")),IF($N7="Countered",IF($O7="","",$O7),IF($L7&lt;&gt;"",$M7,IF($G7&lt;&gt;"",$G7,IF($E7="","",IFERROR($E7-Assumptions!$B$6,""))))))))</f>
        <v/>
      </c>
      <c r="S7" s="24">
        <f>IF($A7="","",IF(AND($P7="Completed",$Q7=""),"Check completion date",IF(AND($Q7&lt;&gt;"",$P7&lt;&gt;"Completed"),"Check agreement status",IF($P7="Completed","Completed",IF(OR($P7="Not Renewing",$P7="Withdrawn",$N7="Declined"),"Closed - no renewal",IF($N7="Accepted",IF($O7="","Check response date",IF(AND($R7&lt;&gt;"",$R7&lt;TODAY()),"Agreement follow-up","Accepted - agreement open")),IF($N7="Countered","Review counter",IF($N7="No Response","Review no response",IF(AND($O7&lt;&gt;"",OR($N7="",$N7="Pending")),"Check response",IF($L7="",IF($G7="","Awaiting approval","Ready to send"),IF(AND($M7&lt;&gt;"",$M7&lt;TODAY()),"Response overdue","Awaiting response"))))))))))</f>
        <v/>
      </c>
      <c r="T7" s="16" t="n"/>
      <c r="U7" s="25" t="inlineStr">
        <is>
          <t>Not Started</t>
        </is>
      </c>
      <c r="W7">
        <f>Assumptions!$A$15</f>
        <v/>
      </c>
      <c r="X7">
        <f>Assumptions!$C$15</f>
        <v/>
      </c>
      <c r="Y7">
        <f>Assumptions!$B$7</f>
        <v/>
      </c>
    </row>
    <row r="8" ht="34" customHeight="1">
      <c r="A8" s="16" t="inlineStr">
        <is>
          <t>DEMO-RO-004</t>
        </is>
      </c>
      <c r="B8" s="16" t="inlineStr">
        <is>
          <t>Fictional Harbor Lantern Homes</t>
        </is>
      </c>
      <c r="C8" s="16" t="inlineStr">
        <is>
          <t>Fictional Unit D-12</t>
        </is>
      </c>
      <c r="D8" s="16" t="inlineStr">
        <is>
          <t>Fictional Tenant Dakota Reed</t>
        </is>
      </c>
      <c r="E8" s="17" t="n">
        <v>46418</v>
      </c>
      <c r="F8" s="18" t="n">
        <v>2100</v>
      </c>
      <c r="G8" s="17" t="n">
        <v>46268</v>
      </c>
      <c r="H8" s="19" t="n">
        <v>12</v>
      </c>
      <c r="I8" s="18" t="n">
        <v>2268</v>
      </c>
      <c r="J8" s="26">
        <f>IF(OR($F8="",$I8=""),"",IFERROR($I8-$F8,""))</f>
        <v/>
      </c>
      <c r="K8" s="27">
        <f>IF(OR($F8="",$I8=""),"",IFERROR($J8/$F8,""))</f>
        <v/>
      </c>
      <c r="L8" s="17" t="n"/>
      <c r="M8" s="28">
        <f>IF($A8="","",IF($L8="","",IFERROR($L8+Assumptions!$B$4,"")))</f>
        <v/>
      </c>
      <c r="N8" s="23" t="n"/>
      <c r="O8" s="17" t="n"/>
      <c r="P8" s="23" t="n"/>
      <c r="Q8" s="17" t="inlineStr">
        <is>
          <t>Pending</t>
        </is>
      </c>
      <c r="R8" s="28">
        <f>IF($A8="","",IF(OR($P8="Completed",$P8="Not Renewing",$P8="Withdrawn",$N8="Declined"),"",IF($N8="Accepted",IF($O8="","",IFERROR($O8+Assumptions!$B$5,"")),IF($N8="Countered",IF($O8="","",$O8),IF($L8&lt;&gt;"",$M8,IF($G8&lt;&gt;"",$G8,IF($E8="","",IFERROR($E8-Assumptions!$B$6,""))))))))</f>
        <v/>
      </c>
      <c r="S8" s="29">
        <f>IF($A8="","",IF(AND($P8="Completed",$Q8=""),"Check completion date",IF(AND($Q8&lt;&gt;"",$P8&lt;&gt;"Completed"),"Check agreement status",IF($P8="Completed","Completed",IF(OR($P8="Not Renewing",$P8="Withdrawn",$N8="Declined"),"Closed - no renewal",IF($N8="Accepted",IF($O8="","Check response date",IF(AND($R8&lt;&gt;"",$R8&lt;TODAY()),"Agreement follow-up","Accepted - agreement open")),IF($N8="Countered","Review counter",IF($N8="No Response","Review no response",IF(AND($O8&lt;&gt;"",OR($N8="",$N8="Pending")),"Check response",IF($L8="",IF($G8="","Awaiting approval","Ready to send"),IF(AND($M8&lt;&gt;"",$M8&lt;TODAY()),"Response overdue","Awaiting response"))))))))))</f>
        <v/>
      </c>
      <c r="T8" s="16" t="n"/>
      <c r="U8" s="25" t="inlineStr">
        <is>
          <t>Not Started</t>
        </is>
      </c>
      <c r="W8">
        <f>Assumptions!$A$16</f>
        <v/>
      </c>
      <c r="X8">
        <f>Assumptions!$C$16</f>
        <v/>
      </c>
    </row>
    <row r="9" ht="34" customHeight="1">
      <c r="A9" s="16" t="inlineStr">
        <is>
          <t>DEMO-RO-005</t>
        </is>
      </c>
      <c r="B9" s="16" t="inlineStr">
        <is>
          <t>Fictional Maple Comet Place</t>
        </is>
      </c>
      <c r="C9" s="16" t="inlineStr">
        <is>
          <t>Fictional Unit E-08</t>
        </is>
      </c>
      <c r="D9" s="16" t="inlineStr">
        <is>
          <t>Fictional Tenant Emerson Lake</t>
        </is>
      </c>
      <c r="E9" s="17" t="n">
        <v>46295</v>
      </c>
      <c r="F9" s="18" t="n">
        <v>1750</v>
      </c>
      <c r="G9" s="17" t="n">
        <v>46235</v>
      </c>
      <c r="H9" s="19" t="n">
        <v>12</v>
      </c>
      <c r="I9" s="18" t="n">
        <v>1750</v>
      </c>
      <c r="J9" s="20">
        <f>IF(OR($F9="",$I9=""),"",IFERROR($I9-$F9,""))</f>
        <v/>
      </c>
      <c r="K9" s="21">
        <f>IF(OR($F9="",$I9=""),"",IFERROR($J9/$F9,""))</f>
        <v/>
      </c>
      <c r="L9" s="17" t="n"/>
      <c r="M9" s="22">
        <f>IF($A9="","",IF($L9="","",IFERROR($L9+Assumptions!$B$4,"")))</f>
        <v/>
      </c>
      <c r="N9" s="23" t="n"/>
      <c r="O9" s="17" t="n">
        <v>46236</v>
      </c>
      <c r="P9" s="23" t="n"/>
      <c r="Q9" s="17" t="inlineStr">
        <is>
          <t>Accepted</t>
        </is>
      </c>
      <c r="R9" s="22">
        <f>IF($A9="","",IF(OR($P9="Completed",$P9="Not Renewing",$P9="Withdrawn",$N9="Declined"),"",IF($N9="Accepted",IF($O9="","",IFERROR($O9+Assumptions!$B$5,"")),IF($N9="Countered",IF($O9="","",$O9),IF($L9&lt;&gt;"",$M9,IF($G9&lt;&gt;"",$G9,IF($E9="","",IFERROR($E9-Assumptions!$B$6,""))))))))</f>
        <v/>
      </c>
      <c r="S9" s="24">
        <f>IF($A9="","",IF(AND($P9="Completed",$Q9=""),"Check completion date",IF(AND($Q9&lt;&gt;"",$P9&lt;&gt;"Completed"),"Check agreement status",IF($P9="Completed","Completed",IF(OR($P9="Not Renewing",$P9="Withdrawn",$N9="Declined"),"Closed - no renewal",IF($N9="Accepted",IF($O9="","Check response date",IF(AND($R9&lt;&gt;"",$R9&lt;TODAY()),"Agreement follow-up","Accepted - agreement open")),IF($N9="Countered","Review counter",IF($N9="No Response","Review no response",IF(AND($O9&lt;&gt;"",OR($N9="",$N9="Pending")),"Check response",IF($L9="",IF($G9="","Awaiting approval","Ready to send"),IF(AND($M9&lt;&gt;"",$M9&lt;TODAY()),"Response overdue","Awaiting response"))))))))))</f>
        <v/>
      </c>
      <c r="T9" s="30" t="n">
        <v>46244</v>
      </c>
      <c r="U9" s="25" t="inlineStr">
        <is>
          <t>Completed</t>
        </is>
      </c>
      <c r="W9">
        <f>Assumptions!$A$17</f>
        <v/>
      </c>
      <c r="X9">
        <f>Assumptions!$C$17</f>
        <v/>
      </c>
    </row>
    <row r="10" ht="34" customHeight="1">
      <c r="A10" s="16" t="inlineStr">
        <is>
          <t>DEMO-RO-006</t>
        </is>
      </c>
      <c r="B10" s="16" t="inlineStr">
        <is>
          <t>Fictional Maple Comet Place</t>
        </is>
      </c>
      <c r="C10" s="16" t="inlineStr">
        <is>
          <t>Fictional Unit F-14</t>
        </is>
      </c>
      <c r="D10" s="16" t="inlineStr">
        <is>
          <t>Fictional Tenant Finley Stone</t>
        </is>
      </c>
      <c r="E10" s="17" t="n">
        <v>46310</v>
      </c>
      <c r="F10" s="18" t="n">
        <v>1325</v>
      </c>
      <c r="G10" s="17" t="n">
        <v>46239</v>
      </c>
      <c r="H10" s="19" t="n">
        <v>6</v>
      </c>
      <c r="I10" s="18" t="n">
        <v>1375</v>
      </c>
      <c r="J10" s="26">
        <f>IF(OR($F10="",$I10=""),"",IFERROR($I10-$F10,""))</f>
        <v/>
      </c>
      <c r="K10" s="27">
        <f>IF(OR($F10="",$I10=""),"",IFERROR($J10/$F10,""))</f>
        <v/>
      </c>
      <c r="L10" s="17" t="n"/>
      <c r="M10" s="28">
        <f>IF($A10="","",IF($L10="","",IFERROR($L10+Assumptions!$B$4,"")))</f>
        <v/>
      </c>
      <c r="N10" s="23" t="n"/>
      <c r="O10" s="17" t="n">
        <v>46240</v>
      </c>
      <c r="P10" s="23" t="n"/>
      <c r="Q10" s="17" t="inlineStr">
        <is>
          <t>Declined</t>
        </is>
      </c>
      <c r="R10" s="28">
        <f>IF($A10="","",IF(OR($P10="Completed",$P10="Not Renewing",$P10="Withdrawn",$N10="Declined"),"",IF($N10="Accepted",IF($O10="","",IFERROR($O10+Assumptions!$B$5,"")),IF($N10="Countered",IF($O10="","",$O10),IF($L10&lt;&gt;"",$M10,IF($G10&lt;&gt;"",$G10,IF($E10="","",IFERROR($E10-Assumptions!$B$6,""))))))))</f>
        <v/>
      </c>
      <c r="S10" s="29">
        <f>IF($A10="","",IF(AND($P10="Completed",$Q10=""),"Check completion date",IF(AND($Q10&lt;&gt;"",$P10&lt;&gt;"Completed"),"Check agreement status",IF($P10="Completed","Completed",IF(OR($P10="Not Renewing",$P10="Withdrawn",$N10="Declined"),"Closed - no renewal",IF($N10="Accepted",IF($O10="","Check response date",IF(AND($R10&lt;&gt;"",$R10&lt;TODAY()),"Agreement follow-up","Accepted - agreement open")),IF($N10="Countered","Review counter",IF($N10="No Response","Review no response",IF(AND($O10&lt;&gt;"",OR($N10="",$N10="Pending")),"Check response",IF($L10="",IF($G10="","Awaiting approval","Ready to send"),IF(AND($M10&lt;&gt;"",$M10&lt;TODAY()),"Response overdue","Awaiting response"))))))))))</f>
        <v/>
      </c>
      <c r="T10" s="30" t="n">
        <v>46246</v>
      </c>
      <c r="U10" s="25" t="inlineStr">
        <is>
          <t>Not Renewing</t>
        </is>
      </c>
      <c r="X10">
        <f>Assumptions!$C$18</f>
        <v/>
      </c>
    </row>
    <row r="11" ht="34" customHeight="1">
      <c r="A11" s="16" t="inlineStr">
        <is>
          <t>DEMO-RO-007</t>
        </is>
      </c>
      <c r="B11" s="16" t="inlineStr">
        <is>
          <t>Fictional Copper Kite Residences</t>
        </is>
      </c>
      <c r="C11" s="16" t="inlineStr">
        <is>
          <t>Fictional Unit G-07</t>
        </is>
      </c>
      <c r="D11" s="16" t="inlineStr">
        <is>
          <t>Fictional Tenant Gray Willow</t>
        </is>
      </c>
      <c r="E11" s="17" t="n">
        <v>46371</v>
      </c>
      <c r="F11" s="18" t="n">
        <v>1980</v>
      </c>
      <c r="G11" s="17" t="n">
        <v>46263</v>
      </c>
      <c r="H11" s="19" t="n">
        <v>18</v>
      </c>
      <c r="I11" s="18" t="n">
        <v>2079</v>
      </c>
      <c r="J11" s="20">
        <f>IF(OR($F11="",$I11=""),"",IFERROR($I11-$F11,""))</f>
        <v/>
      </c>
      <c r="K11" s="21">
        <f>IF(OR($F11="",$I11=""),"",IFERROR($J11/$F11,""))</f>
        <v/>
      </c>
      <c r="L11" s="17" t="n"/>
      <c r="M11" s="22">
        <f>IF($A11="","",IF($L11="","",IFERROR($L11+Assumptions!$B$4,"")))</f>
        <v/>
      </c>
      <c r="N11" s="23" t="n"/>
      <c r="O11" s="17" t="n">
        <v>46264</v>
      </c>
      <c r="P11" s="23" t="n"/>
      <c r="Q11" s="17" t="inlineStr">
        <is>
          <t>Countered</t>
        </is>
      </c>
      <c r="R11" s="22">
        <f>IF($A11="","",IF(OR($P11="Completed",$P11="Not Renewing",$P11="Withdrawn",$N11="Declined"),"",IF($N11="Accepted",IF($O11="","",IFERROR($O11+Assumptions!$B$5,"")),IF($N11="Countered",IF($O11="","",$O11),IF($L11&lt;&gt;"",$M11,IF($G11&lt;&gt;"",$G11,IF($E11="","",IFERROR($E11-Assumptions!$B$6,""))))))))</f>
        <v/>
      </c>
      <c r="S11" s="24">
        <f>IF($A11="","",IF(AND($P11="Completed",$Q11=""),"Check completion date",IF(AND($Q11&lt;&gt;"",$P11&lt;&gt;"Completed"),"Check agreement status",IF($P11="Completed","Completed",IF(OR($P11="Not Renewing",$P11="Withdrawn",$N11="Declined"),"Closed - no renewal",IF($N11="Accepted",IF($O11="","Check response date",IF(AND($R11&lt;&gt;"",$R11&lt;TODAY()),"Agreement follow-up","Accepted - agreement open")),IF($N11="Countered","Review counter",IF($N11="No Response","Review no response",IF(AND($O11&lt;&gt;"",OR($N11="",$N11="Pending")),"Check response",IF($L11="",IF($G11="","Awaiting approval","Ready to send"),IF(AND($M11&lt;&gt;"",$M11&lt;TODAY()),"Response overdue","Awaiting response"))))))))))</f>
        <v/>
      </c>
      <c r="T11" s="30" t="n">
        <v>46274</v>
      </c>
      <c r="U11" s="25" t="inlineStr">
        <is>
          <t>Not Started</t>
        </is>
      </c>
    </row>
    <row r="12" ht="34" customHeight="1">
      <c r="A12" s="16" t="inlineStr">
        <is>
          <t>DEMO-RO-008</t>
        </is>
      </c>
      <c r="B12" s="16" t="inlineStr">
        <is>
          <t>Fictional Copper Kite Residences</t>
        </is>
      </c>
      <c r="C12" s="16" t="inlineStr">
        <is>
          <t>Fictional Unit H-22</t>
        </is>
      </c>
      <c r="D12" s="16" t="inlineStr">
        <is>
          <t>Fictional Tenant Harper Frost</t>
        </is>
      </c>
      <c r="E12" s="17" t="n">
        <v>46446</v>
      </c>
      <c r="F12" s="18" t="n">
        <v>1550</v>
      </c>
      <c r="G12" s="17" t="n">
        <v>46269</v>
      </c>
      <c r="H12" s="19" t="n">
        <v>1</v>
      </c>
      <c r="I12" s="18" t="n">
        <v>1610</v>
      </c>
      <c r="J12" s="26">
        <f>IF(OR($F12="",$I12=""),"",IFERROR($I12-$F12,""))</f>
        <v/>
      </c>
      <c r="K12" s="27">
        <f>IF(OR($F12="",$I12=""),"",IFERROR($J12/$F12,""))</f>
        <v/>
      </c>
      <c r="L12" s="17" t="n"/>
      <c r="M12" s="28">
        <f>IF($A12="","",IF($L12="","",IFERROR($L12+Assumptions!$B$4,"")))</f>
        <v/>
      </c>
      <c r="N12" s="23" t="n"/>
      <c r="O12" s="17" t="n">
        <v>46270</v>
      </c>
      <c r="P12" s="23" t="n"/>
      <c r="Q12" s="17" t="inlineStr">
        <is>
          <t>Pending</t>
        </is>
      </c>
      <c r="R12" s="28">
        <f>IF($A12="","",IF(OR($P12="Completed",$P12="Not Renewing",$P12="Withdrawn",$N12="Declined"),"",IF($N12="Accepted",IF($O12="","",IFERROR($O12+Assumptions!$B$5,"")),IF($N12="Countered",IF($O12="","",$O12),IF($L12&lt;&gt;"",$M12,IF($G12&lt;&gt;"",$G12,IF($E12="","",IFERROR($E12-Assumptions!$B$6,""))))))))</f>
        <v/>
      </c>
      <c r="S12" s="29">
        <f>IF($A12="","",IF(AND($P12="Completed",$Q12=""),"Check completion date",IF(AND($Q12&lt;&gt;"",$P12&lt;&gt;"Completed"),"Check agreement status",IF($P12="Completed","Completed",IF(OR($P12="Not Renewing",$P12="Withdrawn",$N12="Declined"),"Closed - no renewal",IF($N12="Accepted",IF($O12="","Check response date",IF(AND($R12&lt;&gt;"",$R12&lt;TODAY()),"Agreement follow-up","Accepted - agreement open")),IF($N12="Countered","Review counter",IF($N12="No Response","Review no response",IF(AND($O12&lt;&gt;"",OR($N12="",$N12="Pending")),"Check response",IF($L12="",IF($G12="","Awaiting approval","Ready to send"),IF(AND($M12&lt;&gt;"",$M12&lt;TODAY()),"Response overdue","Awaiting response"))))))))))</f>
        <v/>
      </c>
      <c r="T12" s="16" t="n"/>
      <c r="U12" s="25" t="inlineStr">
        <is>
          <t>Not Started</t>
        </is>
      </c>
    </row>
    <row r="13" ht="34" customHeight="1">
      <c r="A13" s="16" t="inlineStr">
        <is>
          <t>DEMO-RO-009</t>
        </is>
      </c>
      <c r="B13" s="16" t="inlineStr">
        <is>
          <t>Fictional Silver Acorn Row</t>
        </is>
      </c>
      <c r="C13" s="16" t="inlineStr">
        <is>
          <t>Fictional Unit J-09</t>
        </is>
      </c>
      <c r="D13" s="16" t="inlineStr">
        <is>
          <t>Fictional Tenant Indigo Marsh</t>
        </is>
      </c>
      <c r="E13" s="17" t="n">
        <v>46341</v>
      </c>
      <c r="F13" s="18" t="n">
        <v>2250</v>
      </c>
      <c r="G13" s="17" t="n">
        <v>46250</v>
      </c>
      <c r="H13" s="19" t="n">
        <v>24</v>
      </c>
      <c r="I13" s="18" t="n">
        <v>2430</v>
      </c>
      <c r="J13" s="20">
        <f>IF(OR($F13="",$I13=""),"",IFERROR($I13-$F13,""))</f>
        <v/>
      </c>
      <c r="K13" s="21">
        <f>IF(OR($F13="",$I13=""),"",IFERROR($J13/$F13,""))</f>
        <v/>
      </c>
      <c r="L13" s="17" t="n"/>
      <c r="M13" s="22">
        <f>IF($A13="","",IF($L13="","",IFERROR($L13+Assumptions!$B$4,"")))</f>
        <v/>
      </c>
      <c r="N13" s="23" t="n"/>
      <c r="O13" s="17" t="n">
        <v>46251</v>
      </c>
      <c r="P13" s="23" t="n"/>
      <c r="Q13" s="17" t="inlineStr">
        <is>
          <t>No Response</t>
        </is>
      </c>
      <c r="R13" s="22">
        <f>IF($A13="","",IF(OR($P13="Completed",$P13="Not Renewing",$P13="Withdrawn",$N13="Declined"),"",IF($N13="Accepted",IF($O13="","",IFERROR($O13+Assumptions!$B$5,"")),IF($N13="Countered",IF($O13="","",$O13),IF($L13&lt;&gt;"",$M13,IF($G13&lt;&gt;"",$G13,IF($E13="","",IFERROR($E13-Assumptions!$B$6,""))))))))</f>
        <v/>
      </c>
      <c r="S13" s="24">
        <f>IF($A13="","",IF(AND($P13="Completed",$Q13=""),"Check completion date",IF(AND($Q13&lt;&gt;"",$P13&lt;&gt;"Completed"),"Check agreement status",IF($P13="Completed","Completed",IF(OR($P13="Not Renewing",$P13="Withdrawn",$N13="Declined"),"Closed - no renewal",IF($N13="Accepted",IF($O13="","Check response date",IF(AND($R13&lt;&gt;"",$R13&lt;TODAY()),"Agreement follow-up","Accepted - agreement open")),IF($N13="Countered","Review counter",IF($N13="No Response","Review no response",IF(AND($O13&lt;&gt;"",OR($N13="",$N13="Pending")),"Check response",IF($L13="",IF($G13="","Awaiting approval","Ready to send"),IF(AND($M13&lt;&gt;"",$M13&lt;TODAY()),"Response overdue","Awaiting response"))))))))))</f>
        <v/>
      </c>
      <c r="T13" s="30" t="n">
        <v>46267</v>
      </c>
      <c r="U13" s="25" t="inlineStr">
        <is>
          <t>Not Started</t>
        </is>
      </c>
    </row>
    <row r="14" ht="34" customHeight="1">
      <c r="A14" s="16" t="inlineStr">
        <is>
          <t>DEMO-RO-010</t>
        </is>
      </c>
      <c r="B14" s="16" t="inlineStr">
        <is>
          <t>Fictional Silver Acorn Row</t>
        </is>
      </c>
      <c r="C14" s="16" t="inlineStr">
        <is>
          <t>Fictional Unit K-16</t>
        </is>
      </c>
      <c r="D14" s="16" t="inlineStr">
        <is>
          <t>Fictional Tenant Jordan Pine</t>
        </is>
      </c>
      <c r="E14" s="17" t="n">
        <v>46477</v>
      </c>
      <c r="F14" s="18" t="n">
        <v>1685</v>
      </c>
      <c r="G14" s="17" t="n">
        <v>46267</v>
      </c>
      <c r="H14" s="19" t="n">
        <v>36</v>
      </c>
      <c r="I14" s="18" t="n">
        <v>1775</v>
      </c>
      <c r="J14" s="26">
        <f>IF(OR($F14="",$I14=""),"",IFERROR($I14-$F14,""))</f>
        <v/>
      </c>
      <c r="K14" s="27">
        <f>IF(OR($F14="",$I14=""),"",IFERROR($J14/$F14,""))</f>
        <v/>
      </c>
      <c r="L14" s="17" t="n"/>
      <c r="M14" s="28">
        <f>IF($A14="","",IF($L14="","",IFERROR($L14+Assumptions!$B$4,"")))</f>
        <v/>
      </c>
      <c r="N14" s="23" t="n"/>
      <c r="O14" s="17" t="n">
        <v>46268</v>
      </c>
      <c r="P14" s="23" t="n"/>
      <c r="Q14" s="17" t="inlineStr">
        <is>
          <t>Accepted</t>
        </is>
      </c>
      <c r="R14" s="28">
        <f>IF($A14="","",IF(OR($P14="Completed",$P14="Not Renewing",$P14="Withdrawn",$N14="Declined"),"",IF($N14="Accepted",IF($O14="","",IFERROR($O14+Assumptions!$B$5,"")),IF($N14="Countered",IF($O14="","",$O14),IF($L14&lt;&gt;"",$M14,IF($G14&lt;&gt;"",$G14,IF($E14="","",IFERROR($E14-Assumptions!$B$6,""))))))))</f>
        <v/>
      </c>
      <c r="S14" s="29">
        <f>IF($A14="","",IF(AND($P14="Completed",$Q14=""),"Check completion date",IF(AND($Q14&lt;&gt;"",$P14&lt;&gt;"Completed"),"Check agreement status",IF($P14="Completed","Completed",IF(OR($P14="Not Renewing",$P14="Withdrawn",$N14="Declined"),"Closed - no renewal",IF($N14="Accepted",IF($O14="","Check response date",IF(AND($R14&lt;&gt;"",$R14&lt;TODAY()),"Agreement follow-up","Accepted - agreement open")),IF($N14="Countered","Review counter",IF($N14="No Response","Review no response",IF(AND($O14&lt;&gt;"",OR($N14="",$N14="Pending")),"Check response",IF($L14="",IF($G14="","Awaiting approval","Ready to send"),IF(AND($M14&lt;&gt;"",$M14&lt;TODAY()),"Response overdue","Awaiting response"))))))))))</f>
        <v/>
      </c>
      <c r="T14" s="30" t="n">
        <v>46273</v>
      </c>
      <c r="U14" s="25" t="inlineStr">
        <is>
          <t>Sent for Signature</t>
        </is>
      </c>
    </row>
    <row r="15" ht="34" customHeight="1">
      <c r="A15" s="16" t="n"/>
      <c r="B15" s="16" t="n"/>
      <c r="C15" s="16" t="n"/>
      <c r="D15" s="16" t="n"/>
      <c r="E15" s="17" t="n"/>
      <c r="F15" s="18" t="n"/>
      <c r="G15" s="17" t="n"/>
      <c r="H15" s="19" t="n"/>
      <c r="I15" s="18" t="n"/>
      <c r="J15" s="20">
        <f>IF(OR($F15="",$I15=""),"",IFERROR($I15-$F15,""))</f>
        <v/>
      </c>
      <c r="K15" s="21">
        <f>IF(OR($F15="",$I15=""),"",IFERROR($J15/$F15,""))</f>
        <v/>
      </c>
      <c r="L15" s="17" t="n"/>
      <c r="M15" s="22">
        <f>IF($A15="","",IF($L15="","",IFERROR($L15+Assumptions!$B$4,"")))</f>
        <v/>
      </c>
      <c r="N15" s="23" t="n"/>
      <c r="O15" s="17" t="n"/>
      <c r="P15" s="23" t="n"/>
      <c r="Q15" s="17" t="n"/>
      <c r="R15" s="22">
        <f>IF($A15="","",IF(OR($P15="Completed",$P15="Not Renewing",$P15="Withdrawn",$N15="Declined"),"",IF($N15="Accepted",IF($O15="","",IFERROR($O15+Assumptions!$B$5,"")),IF($N15="Countered",IF($O15="","",$O15),IF($L15&lt;&gt;"",$M15,IF($G15&lt;&gt;"",$G15,IF($E15="","",IFERROR($E15-Assumptions!$B$6,""))))))))</f>
        <v/>
      </c>
      <c r="S15" s="24">
        <f>IF($A15="","",IF(AND($P15="Completed",$Q15=""),"Check completion date",IF(AND($Q15&lt;&gt;"",$P15&lt;&gt;"Completed"),"Check agreement status",IF($P15="Completed","Completed",IF(OR($P15="Not Renewing",$P15="Withdrawn",$N15="Declined"),"Closed - no renewal",IF($N15="Accepted",IF($O15="","Check response date",IF(AND($R15&lt;&gt;"",$R15&lt;TODAY()),"Agreement follow-up","Accepted - agreement open")),IF($N15="Countered","Review counter",IF($N15="No Response","Review no response",IF(AND($O15&lt;&gt;"",OR($N15="",$N15="Pending")),"Check response",IF($L15="",IF($G15="","Awaiting approval","Ready to send"),IF(AND($M15&lt;&gt;"",$M15&lt;TODAY()),"Response overdue","Awaiting response"))))))))))</f>
        <v/>
      </c>
      <c r="T15" s="16" t="n"/>
      <c r="U15" s="25" t="n"/>
    </row>
    <row r="16" ht="34" customHeight="1">
      <c r="A16" s="16" t="n"/>
      <c r="B16" s="16" t="n"/>
      <c r="C16" s="16" t="n"/>
      <c r="D16" s="16" t="n"/>
      <c r="E16" s="17" t="n"/>
      <c r="F16" s="18" t="n"/>
      <c r="G16" s="17" t="n"/>
      <c r="H16" s="19" t="n"/>
      <c r="I16" s="18" t="n"/>
      <c r="J16" s="26">
        <f>IF(OR($F16="",$I16=""),"",IFERROR($I16-$F16,""))</f>
        <v/>
      </c>
      <c r="K16" s="27">
        <f>IF(OR($F16="",$I16=""),"",IFERROR($J16/$F16,""))</f>
        <v/>
      </c>
      <c r="L16" s="17" t="n"/>
      <c r="M16" s="28">
        <f>IF($A16="","",IF($L16="","",IFERROR($L16+Assumptions!$B$4,"")))</f>
        <v/>
      </c>
      <c r="N16" s="23" t="n"/>
      <c r="O16" s="17" t="n"/>
      <c r="P16" s="23" t="n"/>
      <c r="Q16" s="17" t="n"/>
      <c r="R16" s="28">
        <f>IF($A16="","",IF(OR($P16="Completed",$P16="Not Renewing",$P16="Withdrawn",$N16="Declined"),"",IF($N16="Accepted",IF($O16="","",IFERROR($O16+Assumptions!$B$5,"")),IF($N16="Countered",IF($O16="","",$O16),IF($L16&lt;&gt;"",$M16,IF($G16&lt;&gt;"",$G16,IF($E16="","",IFERROR($E16-Assumptions!$B$6,""))))))))</f>
        <v/>
      </c>
      <c r="S16" s="29">
        <f>IF($A16="","",IF(AND($P16="Completed",$Q16=""),"Check completion date",IF(AND($Q16&lt;&gt;"",$P16&lt;&gt;"Completed"),"Check agreement status",IF($P16="Completed","Completed",IF(OR($P16="Not Renewing",$P16="Withdrawn",$N16="Declined"),"Closed - no renewal",IF($N16="Accepted",IF($O16="","Check response date",IF(AND($R16&lt;&gt;"",$R16&lt;TODAY()),"Agreement follow-up","Accepted - agreement open")),IF($N16="Countered","Review counter",IF($N16="No Response","Review no response",IF(AND($O16&lt;&gt;"",OR($N16="",$N16="Pending")),"Check response",IF($L16="",IF($G16="","Awaiting approval","Ready to send"),IF(AND($M16&lt;&gt;"",$M16&lt;TODAY()),"Response overdue","Awaiting response"))))))))))</f>
        <v/>
      </c>
      <c r="T16" s="16" t="n"/>
      <c r="U16" s="25" t="n"/>
    </row>
    <row r="17" ht="34" customHeight="1">
      <c r="A17" s="16" t="n"/>
      <c r="B17" s="16" t="n"/>
      <c r="C17" s="16" t="n"/>
      <c r="D17" s="16" t="n"/>
      <c r="E17" s="17" t="n"/>
      <c r="F17" s="18" t="n"/>
      <c r="G17" s="17" t="n"/>
      <c r="H17" s="19" t="n"/>
      <c r="I17" s="18" t="n"/>
      <c r="J17" s="20">
        <f>IF(OR($F17="",$I17=""),"",IFERROR($I17-$F17,""))</f>
        <v/>
      </c>
      <c r="K17" s="21">
        <f>IF(OR($F17="",$I17=""),"",IFERROR($J17/$F17,""))</f>
        <v/>
      </c>
      <c r="L17" s="17" t="n"/>
      <c r="M17" s="22">
        <f>IF($A17="","",IF($L17="","",IFERROR($L17+Assumptions!$B$4,"")))</f>
        <v/>
      </c>
      <c r="N17" s="23" t="n"/>
      <c r="O17" s="17" t="n"/>
      <c r="P17" s="23" t="n"/>
      <c r="Q17" s="17" t="n"/>
      <c r="R17" s="22">
        <f>IF($A17="","",IF(OR($P17="Completed",$P17="Not Renewing",$P17="Withdrawn",$N17="Declined"),"",IF($N17="Accepted",IF($O17="","",IFERROR($O17+Assumptions!$B$5,"")),IF($N17="Countered",IF($O17="","",$O17),IF($L17&lt;&gt;"",$M17,IF($G17&lt;&gt;"",$G17,IF($E17="","",IFERROR($E17-Assumptions!$B$6,""))))))))</f>
        <v/>
      </c>
      <c r="S17" s="24">
        <f>IF($A17="","",IF(AND($P17="Completed",$Q17=""),"Check completion date",IF(AND($Q17&lt;&gt;"",$P17&lt;&gt;"Completed"),"Check agreement status",IF($P17="Completed","Completed",IF(OR($P17="Not Renewing",$P17="Withdrawn",$N17="Declined"),"Closed - no renewal",IF($N17="Accepted",IF($O17="","Check response date",IF(AND($R17&lt;&gt;"",$R17&lt;TODAY()),"Agreement follow-up","Accepted - agreement open")),IF($N17="Countered","Review counter",IF($N17="No Response","Review no response",IF(AND($O17&lt;&gt;"",OR($N17="",$N17="Pending")),"Check response",IF($L17="",IF($G17="","Awaiting approval","Ready to send"),IF(AND($M17&lt;&gt;"",$M17&lt;TODAY()),"Response overdue","Awaiting response"))))))))))</f>
        <v/>
      </c>
      <c r="T17" s="16" t="n"/>
      <c r="U17" s="25" t="n"/>
    </row>
    <row r="18" ht="34" customHeight="1">
      <c r="A18" s="16" t="n"/>
      <c r="B18" s="16" t="n"/>
      <c r="C18" s="16" t="n"/>
      <c r="D18" s="16" t="n"/>
      <c r="E18" s="17" t="n"/>
      <c r="F18" s="18" t="n"/>
      <c r="G18" s="17" t="n"/>
      <c r="H18" s="19" t="n"/>
      <c r="I18" s="18" t="n"/>
      <c r="J18" s="26">
        <f>IF(OR($F18="",$I18=""),"",IFERROR($I18-$F18,""))</f>
        <v/>
      </c>
      <c r="K18" s="27">
        <f>IF(OR($F18="",$I18=""),"",IFERROR($J18/$F18,""))</f>
        <v/>
      </c>
      <c r="L18" s="17" t="n"/>
      <c r="M18" s="28">
        <f>IF($A18="","",IF($L18="","",IFERROR($L18+Assumptions!$B$4,"")))</f>
        <v/>
      </c>
      <c r="N18" s="23" t="n"/>
      <c r="O18" s="17" t="n"/>
      <c r="P18" s="23" t="n"/>
      <c r="Q18" s="17" t="n"/>
      <c r="R18" s="28">
        <f>IF($A18="","",IF(OR($P18="Completed",$P18="Not Renewing",$P18="Withdrawn",$N18="Declined"),"",IF($N18="Accepted",IF($O18="","",IFERROR($O18+Assumptions!$B$5,"")),IF($N18="Countered",IF($O18="","",$O18),IF($L18&lt;&gt;"",$M18,IF($G18&lt;&gt;"",$G18,IF($E18="","",IFERROR($E18-Assumptions!$B$6,""))))))))</f>
        <v/>
      </c>
      <c r="S18" s="29">
        <f>IF($A18="","",IF(AND($P18="Completed",$Q18=""),"Check completion date",IF(AND($Q18&lt;&gt;"",$P18&lt;&gt;"Completed"),"Check agreement status",IF($P18="Completed","Completed",IF(OR($P18="Not Renewing",$P18="Withdrawn",$N18="Declined"),"Closed - no renewal",IF($N18="Accepted",IF($O18="","Check response date",IF(AND($R18&lt;&gt;"",$R18&lt;TODAY()),"Agreement follow-up","Accepted - agreement open")),IF($N18="Countered","Review counter",IF($N18="No Response","Review no response",IF(AND($O18&lt;&gt;"",OR($N18="",$N18="Pending")),"Check response",IF($L18="",IF($G18="","Awaiting approval","Ready to send"),IF(AND($M18&lt;&gt;"",$M18&lt;TODAY()),"Response overdue","Awaiting response"))))))))))</f>
        <v/>
      </c>
      <c r="T18" s="16" t="n"/>
      <c r="U18" s="25" t="n"/>
    </row>
    <row r="19" ht="34" customHeight="1">
      <c r="A19" s="16" t="n"/>
      <c r="B19" s="16" t="n"/>
      <c r="C19" s="16" t="n"/>
      <c r="D19" s="16" t="n"/>
      <c r="E19" s="17" t="n"/>
      <c r="F19" s="18" t="n"/>
      <c r="G19" s="17" t="n"/>
      <c r="H19" s="19" t="n"/>
      <c r="I19" s="18" t="n"/>
      <c r="J19" s="20">
        <f>IF(OR($F19="",$I19=""),"",IFERROR($I19-$F19,""))</f>
        <v/>
      </c>
      <c r="K19" s="21">
        <f>IF(OR($F19="",$I19=""),"",IFERROR($J19/$F19,""))</f>
        <v/>
      </c>
      <c r="L19" s="17" t="n"/>
      <c r="M19" s="22">
        <f>IF($A19="","",IF($L19="","",IFERROR($L19+Assumptions!$B$4,"")))</f>
        <v/>
      </c>
      <c r="N19" s="23" t="n"/>
      <c r="O19" s="17" t="n"/>
      <c r="P19" s="23" t="n"/>
      <c r="Q19" s="17" t="n"/>
      <c r="R19" s="22">
        <f>IF($A19="","",IF(OR($P19="Completed",$P19="Not Renewing",$P19="Withdrawn",$N19="Declined"),"",IF($N19="Accepted",IF($O19="","",IFERROR($O19+Assumptions!$B$5,"")),IF($N19="Countered",IF($O19="","",$O19),IF($L19&lt;&gt;"",$M19,IF($G19&lt;&gt;"",$G19,IF($E19="","",IFERROR($E19-Assumptions!$B$6,""))))))))</f>
        <v/>
      </c>
      <c r="S19" s="24">
        <f>IF($A19="","",IF(AND($P19="Completed",$Q19=""),"Check completion date",IF(AND($Q19&lt;&gt;"",$P19&lt;&gt;"Completed"),"Check agreement status",IF($P19="Completed","Completed",IF(OR($P19="Not Renewing",$P19="Withdrawn",$N19="Declined"),"Closed - no renewal",IF($N19="Accepted",IF($O19="","Check response date",IF(AND($R19&lt;&gt;"",$R19&lt;TODAY()),"Agreement follow-up","Accepted - agreement open")),IF($N19="Countered","Review counter",IF($N19="No Response","Review no response",IF(AND($O19&lt;&gt;"",OR($N19="",$N19="Pending")),"Check response",IF($L19="",IF($G19="","Awaiting approval","Ready to send"),IF(AND($M19&lt;&gt;"",$M19&lt;TODAY()),"Response overdue","Awaiting response"))))))))))</f>
        <v/>
      </c>
      <c r="T19" s="16" t="n"/>
      <c r="U19" s="25" t="n"/>
    </row>
    <row r="20" ht="34" customHeight="1">
      <c r="A20" s="16" t="n"/>
      <c r="B20" s="16" t="n"/>
      <c r="C20" s="16" t="n"/>
      <c r="D20" s="16" t="n"/>
      <c r="E20" s="17" t="n"/>
      <c r="F20" s="18" t="n"/>
      <c r="G20" s="17" t="n"/>
      <c r="H20" s="19" t="n"/>
      <c r="I20" s="18" t="n"/>
      <c r="J20" s="26">
        <f>IF(OR($F20="",$I20=""),"",IFERROR($I20-$F20,""))</f>
        <v/>
      </c>
      <c r="K20" s="27">
        <f>IF(OR($F20="",$I20=""),"",IFERROR($J20/$F20,""))</f>
        <v/>
      </c>
      <c r="L20" s="17" t="n"/>
      <c r="M20" s="28">
        <f>IF($A20="","",IF($L20="","",IFERROR($L20+Assumptions!$B$4,"")))</f>
        <v/>
      </c>
      <c r="N20" s="23" t="n"/>
      <c r="O20" s="17" t="n"/>
      <c r="P20" s="23" t="n"/>
      <c r="Q20" s="17" t="n"/>
      <c r="R20" s="28">
        <f>IF($A20="","",IF(OR($P20="Completed",$P20="Not Renewing",$P20="Withdrawn",$N20="Declined"),"",IF($N20="Accepted",IF($O20="","",IFERROR($O20+Assumptions!$B$5,"")),IF($N20="Countered",IF($O20="","",$O20),IF($L20&lt;&gt;"",$M20,IF($G20&lt;&gt;"",$G20,IF($E20="","",IFERROR($E20-Assumptions!$B$6,""))))))))</f>
        <v/>
      </c>
      <c r="S20" s="29">
        <f>IF($A20="","",IF(AND($P20="Completed",$Q20=""),"Check completion date",IF(AND($Q20&lt;&gt;"",$P20&lt;&gt;"Completed"),"Check agreement status",IF($P20="Completed","Completed",IF(OR($P20="Not Renewing",$P20="Withdrawn",$N20="Declined"),"Closed - no renewal",IF($N20="Accepted",IF($O20="","Check response date",IF(AND($R20&lt;&gt;"",$R20&lt;TODAY()),"Agreement follow-up","Accepted - agreement open")),IF($N20="Countered","Review counter",IF($N20="No Response","Review no response",IF(AND($O20&lt;&gt;"",OR($N20="",$N20="Pending")),"Check response",IF($L20="",IF($G20="","Awaiting approval","Ready to send"),IF(AND($M20&lt;&gt;"",$M20&lt;TODAY()),"Response overdue","Awaiting response"))))))))))</f>
        <v/>
      </c>
      <c r="T20" s="16" t="n"/>
      <c r="U20" s="25" t="n"/>
    </row>
    <row r="21" ht="34" customHeight="1">
      <c r="A21" s="16" t="n"/>
      <c r="B21" s="16" t="n"/>
      <c r="C21" s="16" t="n"/>
      <c r="D21" s="16" t="n"/>
      <c r="E21" s="17" t="n"/>
      <c r="F21" s="18" t="n"/>
      <c r="G21" s="17" t="n"/>
      <c r="H21" s="19" t="n"/>
      <c r="I21" s="18" t="n"/>
      <c r="J21" s="20">
        <f>IF(OR($F21="",$I21=""),"",IFERROR($I21-$F21,""))</f>
        <v/>
      </c>
      <c r="K21" s="21">
        <f>IF(OR($F21="",$I21=""),"",IFERROR($J21/$F21,""))</f>
        <v/>
      </c>
      <c r="L21" s="17" t="n"/>
      <c r="M21" s="22">
        <f>IF($A21="","",IF($L21="","",IFERROR($L21+Assumptions!$B$4,"")))</f>
        <v/>
      </c>
      <c r="N21" s="23" t="n"/>
      <c r="O21" s="17" t="n"/>
      <c r="P21" s="23" t="n"/>
      <c r="Q21" s="17" t="n"/>
      <c r="R21" s="22">
        <f>IF($A21="","",IF(OR($P21="Completed",$P21="Not Renewing",$P21="Withdrawn",$N21="Declined"),"",IF($N21="Accepted",IF($O21="","",IFERROR($O21+Assumptions!$B$5,"")),IF($N21="Countered",IF($O21="","",$O21),IF($L21&lt;&gt;"",$M21,IF($G21&lt;&gt;"",$G21,IF($E21="","",IFERROR($E21-Assumptions!$B$6,""))))))))</f>
        <v/>
      </c>
      <c r="S21" s="24">
        <f>IF($A21="","",IF(AND($P21="Completed",$Q21=""),"Check completion date",IF(AND($Q21&lt;&gt;"",$P21&lt;&gt;"Completed"),"Check agreement status",IF($P21="Completed","Completed",IF(OR($P21="Not Renewing",$P21="Withdrawn",$N21="Declined"),"Closed - no renewal",IF($N21="Accepted",IF($O21="","Check response date",IF(AND($R21&lt;&gt;"",$R21&lt;TODAY()),"Agreement follow-up","Accepted - agreement open")),IF($N21="Countered","Review counter",IF($N21="No Response","Review no response",IF(AND($O21&lt;&gt;"",OR($N21="",$N21="Pending")),"Check response",IF($L21="",IF($G21="","Awaiting approval","Ready to send"),IF(AND($M21&lt;&gt;"",$M21&lt;TODAY()),"Response overdue","Awaiting response"))))))))))</f>
        <v/>
      </c>
      <c r="T21" s="16" t="n"/>
      <c r="U21" s="25" t="n"/>
    </row>
    <row r="22" ht="34" customHeight="1">
      <c r="A22" s="16" t="n"/>
      <c r="B22" s="16" t="n"/>
      <c r="C22" s="16" t="n"/>
      <c r="D22" s="16" t="n"/>
      <c r="E22" s="17" t="n"/>
      <c r="F22" s="18" t="n"/>
      <c r="G22" s="17" t="n"/>
      <c r="H22" s="19" t="n"/>
      <c r="I22" s="18" t="n"/>
      <c r="J22" s="26">
        <f>IF(OR($F22="",$I22=""),"",IFERROR($I22-$F22,""))</f>
        <v/>
      </c>
      <c r="K22" s="27">
        <f>IF(OR($F22="",$I22=""),"",IFERROR($J22/$F22,""))</f>
        <v/>
      </c>
      <c r="L22" s="17" t="n"/>
      <c r="M22" s="28">
        <f>IF($A22="","",IF($L22="","",IFERROR($L22+Assumptions!$B$4,"")))</f>
        <v/>
      </c>
      <c r="N22" s="23" t="n"/>
      <c r="O22" s="17" t="n"/>
      <c r="P22" s="23" t="n"/>
      <c r="Q22" s="17" t="n"/>
      <c r="R22" s="28">
        <f>IF($A22="","",IF(OR($P22="Completed",$P22="Not Renewing",$P22="Withdrawn",$N22="Declined"),"",IF($N22="Accepted",IF($O22="","",IFERROR($O22+Assumptions!$B$5,"")),IF($N22="Countered",IF($O22="","",$O22),IF($L22&lt;&gt;"",$M22,IF($G22&lt;&gt;"",$G22,IF($E22="","",IFERROR($E22-Assumptions!$B$6,""))))))))</f>
        <v/>
      </c>
      <c r="S22" s="29">
        <f>IF($A22="","",IF(AND($P22="Completed",$Q22=""),"Check completion date",IF(AND($Q22&lt;&gt;"",$P22&lt;&gt;"Completed"),"Check agreement status",IF($P22="Completed","Completed",IF(OR($P22="Not Renewing",$P22="Withdrawn",$N22="Declined"),"Closed - no renewal",IF($N22="Accepted",IF($O22="","Check response date",IF(AND($R22&lt;&gt;"",$R22&lt;TODAY()),"Agreement follow-up","Accepted - agreement open")),IF($N22="Countered","Review counter",IF($N22="No Response","Review no response",IF(AND($O22&lt;&gt;"",OR($N22="",$N22="Pending")),"Check response",IF($L22="",IF($G22="","Awaiting approval","Ready to send"),IF(AND($M22&lt;&gt;"",$M22&lt;TODAY()),"Response overdue","Awaiting response"))))))))))</f>
        <v/>
      </c>
      <c r="T22" s="16" t="n"/>
      <c r="U22" s="25" t="n"/>
    </row>
    <row r="23" ht="34" customHeight="1">
      <c r="A23" s="16" t="n"/>
      <c r="B23" s="16" t="n"/>
      <c r="C23" s="16" t="n"/>
      <c r="D23" s="16" t="n"/>
      <c r="E23" s="17" t="n"/>
      <c r="F23" s="18" t="n"/>
      <c r="G23" s="17" t="n"/>
      <c r="H23" s="19" t="n"/>
      <c r="I23" s="18" t="n"/>
      <c r="J23" s="20">
        <f>IF(OR($F23="",$I23=""),"",IFERROR($I23-$F23,""))</f>
        <v/>
      </c>
      <c r="K23" s="21">
        <f>IF(OR($F23="",$I23=""),"",IFERROR($J23/$F23,""))</f>
        <v/>
      </c>
      <c r="L23" s="17" t="n"/>
      <c r="M23" s="22">
        <f>IF($A23="","",IF($L23="","",IFERROR($L23+Assumptions!$B$4,"")))</f>
        <v/>
      </c>
      <c r="N23" s="23" t="n"/>
      <c r="O23" s="17" t="n"/>
      <c r="P23" s="23" t="n"/>
      <c r="Q23" s="17" t="n"/>
      <c r="R23" s="22">
        <f>IF($A23="","",IF(OR($P23="Completed",$P23="Not Renewing",$P23="Withdrawn",$N23="Declined"),"",IF($N23="Accepted",IF($O23="","",IFERROR($O23+Assumptions!$B$5,"")),IF($N23="Countered",IF($O23="","",$O23),IF($L23&lt;&gt;"",$M23,IF($G23&lt;&gt;"",$G23,IF($E23="","",IFERROR($E23-Assumptions!$B$6,""))))))))</f>
        <v/>
      </c>
      <c r="S23" s="24">
        <f>IF($A23="","",IF(AND($P23="Completed",$Q23=""),"Check completion date",IF(AND($Q23&lt;&gt;"",$P23&lt;&gt;"Completed"),"Check agreement status",IF($P23="Completed","Completed",IF(OR($P23="Not Renewing",$P23="Withdrawn",$N23="Declined"),"Closed - no renewal",IF($N23="Accepted",IF($O23="","Check response date",IF(AND($R23&lt;&gt;"",$R23&lt;TODAY()),"Agreement follow-up","Accepted - agreement open")),IF($N23="Countered","Review counter",IF($N23="No Response","Review no response",IF(AND($O23&lt;&gt;"",OR($N23="",$N23="Pending")),"Check response",IF($L23="",IF($G23="","Awaiting approval","Ready to send"),IF(AND($M23&lt;&gt;"",$M23&lt;TODAY()),"Response overdue","Awaiting response"))))))))))</f>
        <v/>
      </c>
      <c r="T23" s="16" t="n"/>
      <c r="U23" s="25" t="n"/>
    </row>
    <row r="24" ht="34" customHeight="1">
      <c r="A24" s="16" t="n"/>
      <c r="B24" s="16" t="n"/>
      <c r="C24" s="16" t="n"/>
      <c r="D24" s="16" t="n"/>
      <c r="E24" s="17" t="n"/>
      <c r="F24" s="18" t="n"/>
      <c r="G24" s="17" t="n"/>
      <c r="H24" s="19" t="n"/>
      <c r="I24" s="18" t="n"/>
      <c r="J24" s="26">
        <f>IF(OR($F24="",$I24=""),"",IFERROR($I24-$F24,""))</f>
        <v/>
      </c>
      <c r="K24" s="27">
        <f>IF(OR($F24="",$I24=""),"",IFERROR($J24/$F24,""))</f>
        <v/>
      </c>
      <c r="L24" s="17" t="n"/>
      <c r="M24" s="28">
        <f>IF($A24="","",IF($L24="","",IFERROR($L24+Assumptions!$B$4,"")))</f>
        <v/>
      </c>
      <c r="N24" s="23" t="n"/>
      <c r="O24" s="17" t="n"/>
      <c r="P24" s="23" t="n"/>
      <c r="Q24" s="17" t="n"/>
      <c r="R24" s="28">
        <f>IF($A24="","",IF(OR($P24="Completed",$P24="Not Renewing",$P24="Withdrawn",$N24="Declined"),"",IF($N24="Accepted",IF($O24="","",IFERROR($O24+Assumptions!$B$5,"")),IF($N24="Countered",IF($O24="","",$O24),IF($L24&lt;&gt;"",$M24,IF($G24&lt;&gt;"",$G24,IF($E24="","",IFERROR($E24-Assumptions!$B$6,""))))))))</f>
        <v/>
      </c>
      <c r="S24" s="29">
        <f>IF($A24="","",IF(AND($P24="Completed",$Q24=""),"Check completion date",IF(AND($Q24&lt;&gt;"",$P24&lt;&gt;"Completed"),"Check agreement status",IF($P24="Completed","Completed",IF(OR($P24="Not Renewing",$P24="Withdrawn",$N24="Declined"),"Closed - no renewal",IF($N24="Accepted",IF($O24="","Check response date",IF(AND($R24&lt;&gt;"",$R24&lt;TODAY()),"Agreement follow-up","Accepted - agreement open")),IF($N24="Countered","Review counter",IF($N24="No Response","Review no response",IF(AND($O24&lt;&gt;"",OR($N24="",$N24="Pending")),"Check response",IF($L24="",IF($G24="","Awaiting approval","Ready to send"),IF(AND($M24&lt;&gt;"",$M24&lt;TODAY()),"Response overdue","Awaiting response"))))))))))</f>
        <v/>
      </c>
      <c r="T24" s="16" t="n"/>
      <c r="U24" s="25" t="n"/>
    </row>
    <row r="25" ht="34" customHeight="1">
      <c r="A25" s="16" t="n"/>
      <c r="B25" s="16" t="n"/>
      <c r="C25" s="16" t="n"/>
      <c r="D25" s="16" t="n"/>
      <c r="E25" s="17" t="n"/>
      <c r="F25" s="18" t="n"/>
      <c r="G25" s="17" t="n"/>
      <c r="H25" s="19" t="n"/>
      <c r="I25" s="18" t="n"/>
      <c r="J25" s="20">
        <f>IF(OR($F25="",$I25=""),"",IFERROR($I25-$F25,""))</f>
        <v/>
      </c>
      <c r="K25" s="21">
        <f>IF(OR($F25="",$I25=""),"",IFERROR($J25/$F25,""))</f>
        <v/>
      </c>
      <c r="L25" s="17" t="n"/>
      <c r="M25" s="22">
        <f>IF($A25="","",IF($L25="","",IFERROR($L25+Assumptions!$B$4,"")))</f>
        <v/>
      </c>
      <c r="N25" s="23" t="n"/>
      <c r="O25" s="17" t="n"/>
      <c r="P25" s="23" t="n"/>
      <c r="Q25" s="17" t="n"/>
      <c r="R25" s="22">
        <f>IF($A25="","",IF(OR($P25="Completed",$P25="Not Renewing",$P25="Withdrawn",$N25="Declined"),"",IF($N25="Accepted",IF($O25="","",IFERROR($O25+Assumptions!$B$5,"")),IF($N25="Countered",IF($O25="","",$O25),IF($L25&lt;&gt;"",$M25,IF($G25&lt;&gt;"",$G25,IF($E25="","",IFERROR($E25-Assumptions!$B$6,""))))))))</f>
        <v/>
      </c>
      <c r="S25" s="24">
        <f>IF($A25="","",IF(AND($P25="Completed",$Q25=""),"Check completion date",IF(AND($Q25&lt;&gt;"",$P25&lt;&gt;"Completed"),"Check agreement status",IF($P25="Completed","Completed",IF(OR($P25="Not Renewing",$P25="Withdrawn",$N25="Declined"),"Closed - no renewal",IF($N25="Accepted",IF($O25="","Check response date",IF(AND($R25&lt;&gt;"",$R25&lt;TODAY()),"Agreement follow-up","Accepted - agreement open")),IF($N25="Countered","Review counter",IF($N25="No Response","Review no response",IF(AND($O25&lt;&gt;"",OR($N25="",$N25="Pending")),"Check response",IF($L25="",IF($G25="","Awaiting approval","Ready to send"),IF(AND($M25&lt;&gt;"",$M25&lt;TODAY()),"Response overdue","Awaiting response"))))))))))</f>
        <v/>
      </c>
      <c r="T25" s="16" t="n"/>
      <c r="U25" s="25" t="n"/>
    </row>
    <row r="26" ht="34" customHeight="1">
      <c r="A26" s="16" t="n"/>
      <c r="B26" s="16" t="n"/>
      <c r="C26" s="16" t="n"/>
      <c r="D26" s="16" t="n"/>
      <c r="E26" s="17" t="n"/>
      <c r="F26" s="18" t="n"/>
      <c r="G26" s="17" t="n"/>
      <c r="H26" s="19" t="n"/>
      <c r="I26" s="18" t="n"/>
      <c r="J26" s="26">
        <f>IF(OR($F26="",$I26=""),"",IFERROR($I26-$F26,""))</f>
        <v/>
      </c>
      <c r="K26" s="27">
        <f>IF(OR($F26="",$I26=""),"",IFERROR($J26/$F26,""))</f>
        <v/>
      </c>
      <c r="L26" s="17" t="n"/>
      <c r="M26" s="28">
        <f>IF($A26="","",IF($L26="","",IFERROR($L26+Assumptions!$B$4,"")))</f>
        <v/>
      </c>
      <c r="N26" s="23" t="n"/>
      <c r="O26" s="17" t="n"/>
      <c r="P26" s="23" t="n"/>
      <c r="Q26" s="17" t="n"/>
      <c r="R26" s="28">
        <f>IF($A26="","",IF(OR($P26="Completed",$P26="Not Renewing",$P26="Withdrawn",$N26="Declined"),"",IF($N26="Accepted",IF($O26="","",IFERROR($O26+Assumptions!$B$5,"")),IF($N26="Countered",IF($O26="","",$O26),IF($L26&lt;&gt;"",$M26,IF($G26&lt;&gt;"",$G26,IF($E26="","",IFERROR($E26-Assumptions!$B$6,""))))))))</f>
        <v/>
      </c>
      <c r="S26" s="29">
        <f>IF($A26="","",IF(AND($P26="Completed",$Q26=""),"Check completion date",IF(AND($Q26&lt;&gt;"",$P26&lt;&gt;"Completed"),"Check agreement status",IF($P26="Completed","Completed",IF(OR($P26="Not Renewing",$P26="Withdrawn",$N26="Declined"),"Closed - no renewal",IF($N26="Accepted",IF($O26="","Check response date",IF(AND($R26&lt;&gt;"",$R26&lt;TODAY()),"Agreement follow-up","Accepted - agreement open")),IF($N26="Countered","Review counter",IF($N26="No Response","Review no response",IF(AND($O26&lt;&gt;"",OR($N26="",$N26="Pending")),"Check response",IF($L26="",IF($G26="","Awaiting approval","Ready to send"),IF(AND($M26&lt;&gt;"",$M26&lt;TODAY()),"Response overdue","Awaiting response"))))))))))</f>
        <v/>
      </c>
      <c r="T26" s="16" t="n"/>
      <c r="U26" s="25" t="n"/>
    </row>
    <row r="27" ht="34" customHeight="1">
      <c r="A27" s="16" t="n"/>
      <c r="B27" s="16" t="n"/>
      <c r="C27" s="16" t="n"/>
      <c r="D27" s="16" t="n"/>
      <c r="E27" s="17" t="n"/>
      <c r="F27" s="18" t="n"/>
      <c r="G27" s="17" t="n"/>
      <c r="H27" s="19" t="n"/>
      <c r="I27" s="18" t="n"/>
      <c r="J27" s="20">
        <f>IF(OR($F27="",$I27=""),"",IFERROR($I27-$F27,""))</f>
        <v/>
      </c>
      <c r="K27" s="21">
        <f>IF(OR($F27="",$I27=""),"",IFERROR($J27/$F27,""))</f>
        <v/>
      </c>
      <c r="L27" s="17" t="n"/>
      <c r="M27" s="22">
        <f>IF($A27="","",IF($L27="","",IFERROR($L27+Assumptions!$B$4,"")))</f>
        <v/>
      </c>
      <c r="N27" s="23" t="n"/>
      <c r="O27" s="17" t="n"/>
      <c r="P27" s="23" t="n"/>
      <c r="Q27" s="17" t="n"/>
      <c r="R27" s="22">
        <f>IF($A27="","",IF(OR($P27="Completed",$P27="Not Renewing",$P27="Withdrawn",$N27="Declined"),"",IF($N27="Accepted",IF($O27="","",IFERROR($O27+Assumptions!$B$5,"")),IF($N27="Countered",IF($O27="","",$O27),IF($L27&lt;&gt;"",$M27,IF($G27&lt;&gt;"",$G27,IF($E27="","",IFERROR($E27-Assumptions!$B$6,""))))))))</f>
        <v/>
      </c>
      <c r="S27" s="24">
        <f>IF($A27="","",IF(AND($P27="Completed",$Q27=""),"Check completion date",IF(AND($Q27&lt;&gt;"",$P27&lt;&gt;"Completed"),"Check agreement status",IF($P27="Completed","Completed",IF(OR($P27="Not Renewing",$P27="Withdrawn",$N27="Declined"),"Closed - no renewal",IF($N27="Accepted",IF($O27="","Check response date",IF(AND($R27&lt;&gt;"",$R27&lt;TODAY()),"Agreement follow-up","Accepted - agreement open")),IF($N27="Countered","Review counter",IF($N27="No Response","Review no response",IF(AND($O27&lt;&gt;"",OR($N27="",$N27="Pending")),"Check response",IF($L27="",IF($G27="","Awaiting approval","Ready to send"),IF(AND($M27&lt;&gt;"",$M27&lt;TODAY()),"Response overdue","Awaiting response"))))))))))</f>
        <v/>
      </c>
      <c r="T27" s="16" t="n"/>
      <c r="U27" s="25" t="n"/>
    </row>
    <row r="28" ht="34" customHeight="1">
      <c r="A28" s="16" t="n"/>
      <c r="B28" s="16" t="n"/>
      <c r="C28" s="16" t="n"/>
      <c r="D28" s="16" t="n"/>
      <c r="E28" s="17" t="n"/>
      <c r="F28" s="18" t="n"/>
      <c r="G28" s="17" t="n"/>
      <c r="H28" s="19" t="n"/>
      <c r="I28" s="18" t="n"/>
      <c r="J28" s="26">
        <f>IF(OR($F28="",$I28=""),"",IFERROR($I28-$F28,""))</f>
        <v/>
      </c>
      <c r="K28" s="27">
        <f>IF(OR($F28="",$I28=""),"",IFERROR($J28/$F28,""))</f>
        <v/>
      </c>
      <c r="L28" s="17" t="n"/>
      <c r="M28" s="28">
        <f>IF($A28="","",IF($L28="","",IFERROR($L28+Assumptions!$B$4,"")))</f>
        <v/>
      </c>
      <c r="N28" s="23" t="n"/>
      <c r="O28" s="17" t="n"/>
      <c r="P28" s="23" t="n"/>
      <c r="Q28" s="17" t="n"/>
      <c r="R28" s="28">
        <f>IF($A28="","",IF(OR($P28="Completed",$P28="Not Renewing",$P28="Withdrawn",$N28="Declined"),"",IF($N28="Accepted",IF($O28="","",IFERROR($O28+Assumptions!$B$5,"")),IF($N28="Countered",IF($O28="","",$O28),IF($L28&lt;&gt;"",$M28,IF($G28&lt;&gt;"",$G28,IF($E28="","",IFERROR($E28-Assumptions!$B$6,""))))))))</f>
        <v/>
      </c>
      <c r="S28" s="29">
        <f>IF($A28="","",IF(AND($P28="Completed",$Q28=""),"Check completion date",IF(AND($Q28&lt;&gt;"",$P28&lt;&gt;"Completed"),"Check agreement status",IF($P28="Completed","Completed",IF(OR($P28="Not Renewing",$P28="Withdrawn",$N28="Declined"),"Closed - no renewal",IF($N28="Accepted",IF($O28="","Check response date",IF(AND($R28&lt;&gt;"",$R28&lt;TODAY()),"Agreement follow-up","Accepted - agreement open")),IF($N28="Countered","Review counter",IF($N28="No Response","Review no response",IF(AND($O28&lt;&gt;"",OR($N28="",$N28="Pending")),"Check response",IF($L28="",IF($G28="","Awaiting approval","Ready to send"),IF(AND($M28&lt;&gt;"",$M28&lt;TODAY()),"Response overdue","Awaiting response"))))))))))</f>
        <v/>
      </c>
      <c r="T28" s="16" t="n"/>
      <c r="U28" s="25" t="n"/>
    </row>
    <row r="29" ht="34" customHeight="1">
      <c r="A29" s="16" t="n"/>
      <c r="B29" s="16" t="n"/>
      <c r="C29" s="16" t="n"/>
      <c r="D29" s="16" t="n"/>
      <c r="E29" s="17" t="n"/>
      <c r="F29" s="18" t="n"/>
      <c r="G29" s="17" t="n"/>
      <c r="H29" s="19" t="n"/>
      <c r="I29" s="18" t="n"/>
      <c r="J29" s="20">
        <f>IF(OR($F29="",$I29=""),"",IFERROR($I29-$F29,""))</f>
        <v/>
      </c>
      <c r="K29" s="21">
        <f>IF(OR($F29="",$I29=""),"",IFERROR($J29/$F29,""))</f>
        <v/>
      </c>
      <c r="L29" s="17" t="n"/>
      <c r="M29" s="22">
        <f>IF($A29="","",IF($L29="","",IFERROR($L29+Assumptions!$B$4,"")))</f>
        <v/>
      </c>
      <c r="N29" s="23" t="n"/>
      <c r="O29" s="17" t="n"/>
      <c r="P29" s="23" t="n"/>
      <c r="Q29" s="17" t="n"/>
      <c r="R29" s="22">
        <f>IF($A29="","",IF(OR($P29="Completed",$P29="Not Renewing",$P29="Withdrawn",$N29="Declined"),"",IF($N29="Accepted",IF($O29="","",IFERROR($O29+Assumptions!$B$5,"")),IF($N29="Countered",IF($O29="","",$O29),IF($L29&lt;&gt;"",$M29,IF($G29&lt;&gt;"",$G29,IF($E29="","",IFERROR($E29-Assumptions!$B$6,""))))))))</f>
        <v/>
      </c>
      <c r="S29" s="24">
        <f>IF($A29="","",IF(AND($P29="Completed",$Q29=""),"Check completion date",IF(AND($Q29&lt;&gt;"",$P29&lt;&gt;"Completed"),"Check agreement status",IF($P29="Completed","Completed",IF(OR($P29="Not Renewing",$P29="Withdrawn",$N29="Declined"),"Closed - no renewal",IF($N29="Accepted",IF($O29="","Check response date",IF(AND($R29&lt;&gt;"",$R29&lt;TODAY()),"Agreement follow-up","Accepted - agreement open")),IF($N29="Countered","Review counter",IF($N29="No Response","Review no response",IF(AND($O29&lt;&gt;"",OR($N29="",$N29="Pending")),"Check response",IF($L29="",IF($G29="","Awaiting approval","Ready to send"),IF(AND($M29&lt;&gt;"",$M29&lt;TODAY()),"Response overdue","Awaiting response"))))))))))</f>
        <v/>
      </c>
      <c r="T29" s="16" t="n"/>
      <c r="U29" s="25" t="n"/>
    </row>
    <row r="30" ht="34" customHeight="1">
      <c r="A30" s="16" t="n"/>
      <c r="B30" s="16" t="n"/>
      <c r="C30" s="16" t="n"/>
      <c r="D30" s="16" t="n"/>
      <c r="E30" s="17" t="n"/>
      <c r="F30" s="18" t="n"/>
      <c r="G30" s="17" t="n"/>
      <c r="H30" s="19" t="n"/>
      <c r="I30" s="18" t="n"/>
      <c r="J30" s="26">
        <f>IF(OR($F30="",$I30=""),"",IFERROR($I30-$F30,""))</f>
        <v/>
      </c>
      <c r="K30" s="27">
        <f>IF(OR($F30="",$I30=""),"",IFERROR($J30/$F30,""))</f>
        <v/>
      </c>
      <c r="L30" s="17" t="n"/>
      <c r="M30" s="28">
        <f>IF($A30="","",IF($L30="","",IFERROR($L30+Assumptions!$B$4,"")))</f>
        <v/>
      </c>
      <c r="N30" s="23" t="n"/>
      <c r="O30" s="17" t="n"/>
      <c r="P30" s="23" t="n"/>
      <c r="Q30" s="17" t="n"/>
      <c r="R30" s="28">
        <f>IF($A30="","",IF(OR($P30="Completed",$P30="Not Renewing",$P30="Withdrawn",$N30="Declined"),"",IF($N30="Accepted",IF($O30="","",IFERROR($O30+Assumptions!$B$5,"")),IF($N30="Countered",IF($O30="","",$O30),IF($L30&lt;&gt;"",$M30,IF($G30&lt;&gt;"",$G30,IF($E30="","",IFERROR($E30-Assumptions!$B$6,""))))))))</f>
        <v/>
      </c>
      <c r="S30" s="29">
        <f>IF($A30="","",IF(AND($P30="Completed",$Q30=""),"Check completion date",IF(AND($Q30&lt;&gt;"",$P30&lt;&gt;"Completed"),"Check agreement status",IF($P30="Completed","Completed",IF(OR($P30="Not Renewing",$P30="Withdrawn",$N30="Declined"),"Closed - no renewal",IF($N30="Accepted",IF($O30="","Check response date",IF(AND($R30&lt;&gt;"",$R30&lt;TODAY()),"Agreement follow-up","Accepted - agreement open")),IF($N30="Countered","Review counter",IF($N30="No Response","Review no response",IF(AND($O30&lt;&gt;"",OR($N30="",$N30="Pending")),"Check response",IF($L30="",IF($G30="","Awaiting approval","Ready to send"),IF(AND($M30&lt;&gt;"",$M30&lt;TODAY()),"Response overdue","Awaiting response"))))))))))</f>
        <v/>
      </c>
      <c r="T30" s="16" t="n"/>
      <c r="U30" s="25" t="n"/>
    </row>
    <row r="31" ht="34" customHeight="1">
      <c r="A31" s="16" t="n"/>
      <c r="B31" s="16" t="n"/>
      <c r="C31" s="16" t="n"/>
      <c r="D31" s="16" t="n"/>
      <c r="E31" s="17" t="n"/>
      <c r="F31" s="18" t="n"/>
      <c r="G31" s="17" t="n"/>
      <c r="H31" s="19" t="n"/>
      <c r="I31" s="18" t="n"/>
      <c r="J31" s="20">
        <f>IF(OR($F31="",$I31=""),"",IFERROR($I31-$F31,""))</f>
        <v/>
      </c>
      <c r="K31" s="21">
        <f>IF(OR($F31="",$I31=""),"",IFERROR($J31/$F31,""))</f>
        <v/>
      </c>
      <c r="L31" s="17" t="n"/>
      <c r="M31" s="22">
        <f>IF($A31="","",IF($L31="","",IFERROR($L31+Assumptions!$B$4,"")))</f>
        <v/>
      </c>
      <c r="N31" s="23" t="n"/>
      <c r="O31" s="17" t="n"/>
      <c r="P31" s="23" t="n"/>
      <c r="Q31" s="17" t="n"/>
      <c r="R31" s="22">
        <f>IF($A31="","",IF(OR($P31="Completed",$P31="Not Renewing",$P31="Withdrawn",$N31="Declined"),"",IF($N31="Accepted",IF($O31="","",IFERROR($O31+Assumptions!$B$5,"")),IF($N31="Countered",IF($O31="","",$O31),IF($L31&lt;&gt;"",$M31,IF($G31&lt;&gt;"",$G31,IF($E31="","",IFERROR($E31-Assumptions!$B$6,""))))))))</f>
        <v/>
      </c>
      <c r="S31" s="24">
        <f>IF($A31="","",IF(AND($P31="Completed",$Q31=""),"Check completion date",IF(AND($Q31&lt;&gt;"",$P31&lt;&gt;"Completed"),"Check agreement status",IF($P31="Completed","Completed",IF(OR($P31="Not Renewing",$P31="Withdrawn",$N31="Declined"),"Closed - no renewal",IF($N31="Accepted",IF($O31="","Check response date",IF(AND($R31&lt;&gt;"",$R31&lt;TODAY()),"Agreement follow-up","Accepted - agreement open")),IF($N31="Countered","Review counter",IF($N31="No Response","Review no response",IF(AND($O31&lt;&gt;"",OR($N31="",$N31="Pending")),"Check response",IF($L31="",IF($G31="","Awaiting approval","Ready to send"),IF(AND($M31&lt;&gt;"",$M31&lt;TODAY()),"Response overdue","Awaiting response"))))))))))</f>
        <v/>
      </c>
      <c r="T31" s="16" t="n"/>
      <c r="U31" s="25" t="n"/>
    </row>
    <row r="32" ht="34" customHeight="1">
      <c r="A32" s="16" t="n"/>
      <c r="B32" s="16" t="n"/>
      <c r="C32" s="16" t="n"/>
      <c r="D32" s="16" t="n"/>
      <c r="E32" s="17" t="n"/>
      <c r="F32" s="18" t="n"/>
      <c r="G32" s="17" t="n"/>
      <c r="H32" s="19" t="n"/>
      <c r="I32" s="18" t="n"/>
      <c r="J32" s="26">
        <f>IF(OR($F32="",$I32=""),"",IFERROR($I32-$F32,""))</f>
        <v/>
      </c>
      <c r="K32" s="27">
        <f>IF(OR($F32="",$I32=""),"",IFERROR($J32/$F32,""))</f>
        <v/>
      </c>
      <c r="L32" s="17" t="n"/>
      <c r="M32" s="28">
        <f>IF($A32="","",IF($L32="","",IFERROR($L32+Assumptions!$B$4,"")))</f>
        <v/>
      </c>
      <c r="N32" s="23" t="n"/>
      <c r="O32" s="17" t="n"/>
      <c r="P32" s="23" t="n"/>
      <c r="Q32" s="17" t="n"/>
      <c r="R32" s="28">
        <f>IF($A32="","",IF(OR($P32="Completed",$P32="Not Renewing",$P32="Withdrawn",$N32="Declined"),"",IF($N32="Accepted",IF($O32="","",IFERROR($O32+Assumptions!$B$5,"")),IF($N32="Countered",IF($O32="","",$O32),IF($L32&lt;&gt;"",$M32,IF($G32&lt;&gt;"",$G32,IF($E32="","",IFERROR($E32-Assumptions!$B$6,""))))))))</f>
        <v/>
      </c>
      <c r="S32" s="29">
        <f>IF($A32="","",IF(AND($P32="Completed",$Q32=""),"Check completion date",IF(AND($Q32&lt;&gt;"",$P32&lt;&gt;"Completed"),"Check agreement status",IF($P32="Completed","Completed",IF(OR($P32="Not Renewing",$P32="Withdrawn",$N32="Declined"),"Closed - no renewal",IF($N32="Accepted",IF($O32="","Check response date",IF(AND($R32&lt;&gt;"",$R32&lt;TODAY()),"Agreement follow-up","Accepted - agreement open")),IF($N32="Countered","Review counter",IF($N32="No Response","Review no response",IF(AND($O32&lt;&gt;"",OR($N32="",$N32="Pending")),"Check response",IF($L32="",IF($G32="","Awaiting approval","Ready to send"),IF(AND($M32&lt;&gt;"",$M32&lt;TODAY()),"Response overdue","Awaiting response"))))))))))</f>
        <v/>
      </c>
      <c r="T32" s="16" t="n"/>
      <c r="U32" s="25" t="n"/>
    </row>
    <row r="33" ht="34" customHeight="1">
      <c r="A33" s="16" t="n"/>
      <c r="B33" s="16" t="n"/>
      <c r="C33" s="16" t="n"/>
      <c r="D33" s="16" t="n"/>
      <c r="E33" s="17" t="n"/>
      <c r="F33" s="18" t="n"/>
      <c r="G33" s="17" t="n"/>
      <c r="H33" s="19" t="n"/>
      <c r="I33" s="18" t="n"/>
      <c r="J33" s="20">
        <f>IF(OR($F33="",$I33=""),"",IFERROR($I33-$F33,""))</f>
        <v/>
      </c>
      <c r="K33" s="21">
        <f>IF(OR($F33="",$I33=""),"",IFERROR($J33/$F33,""))</f>
        <v/>
      </c>
      <c r="L33" s="17" t="n"/>
      <c r="M33" s="22">
        <f>IF($A33="","",IF($L33="","",IFERROR($L33+Assumptions!$B$4,"")))</f>
        <v/>
      </c>
      <c r="N33" s="23" t="n"/>
      <c r="O33" s="17" t="n"/>
      <c r="P33" s="23" t="n"/>
      <c r="Q33" s="17" t="n"/>
      <c r="R33" s="22">
        <f>IF($A33="","",IF(OR($P33="Completed",$P33="Not Renewing",$P33="Withdrawn",$N33="Declined"),"",IF($N33="Accepted",IF($O33="","",IFERROR($O33+Assumptions!$B$5,"")),IF($N33="Countered",IF($O33="","",$O33),IF($L33&lt;&gt;"",$M33,IF($G33&lt;&gt;"",$G33,IF($E33="","",IFERROR($E33-Assumptions!$B$6,""))))))))</f>
        <v/>
      </c>
      <c r="S33" s="24">
        <f>IF($A33="","",IF(AND($P33="Completed",$Q33=""),"Check completion date",IF(AND($Q33&lt;&gt;"",$P33&lt;&gt;"Completed"),"Check agreement status",IF($P33="Completed","Completed",IF(OR($P33="Not Renewing",$P33="Withdrawn",$N33="Declined"),"Closed - no renewal",IF($N33="Accepted",IF($O33="","Check response date",IF(AND($R33&lt;&gt;"",$R33&lt;TODAY()),"Agreement follow-up","Accepted - agreement open")),IF($N33="Countered","Review counter",IF($N33="No Response","Review no response",IF(AND($O33&lt;&gt;"",OR($N33="",$N33="Pending")),"Check response",IF($L33="",IF($G33="","Awaiting approval","Ready to send"),IF(AND($M33&lt;&gt;"",$M33&lt;TODAY()),"Response overdue","Awaiting response"))))))))))</f>
        <v/>
      </c>
      <c r="T33" s="16" t="n"/>
      <c r="U33" s="25" t="n"/>
    </row>
    <row r="34" ht="34" customHeight="1">
      <c r="A34" s="16" t="n"/>
      <c r="B34" s="16" t="n"/>
      <c r="C34" s="16" t="n"/>
      <c r="D34" s="16" t="n"/>
      <c r="E34" s="17" t="n"/>
      <c r="F34" s="18" t="n"/>
      <c r="G34" s="17" t="n"/>
      <c r="H34" s="19" t="n"/>
      <c r="I34" s="18" t="n"/>
      <c r="J34" s="26">
        <f>IF(OR($F34="",$I34=""),"",IFERROR($I34-$F34,""))</f>
        <v/>
      </c>
      <c r="K34" s="27">
        <f>IF(OR($F34="",$I34=""),"",IFERROR($J34/$F34,""))</f>
        <v/>
      </c>
      <c r="L34" s="17" t="n"/>
      <c r="M34" s="28">
        <f>IF($A34="","",IF($L34="","",IFERROR($L34+Assumptions!$B$4,"")))</f>
        <v/>
      </c>
      <c r="N34" s="23" t="n"/>
      <c r="O34" s="17" t="n"/>
      <c r="P34" s="23" t="n"/>
      <c r="Q34" s="17" t="n"/>
      <c r="R34" s="28">
        <f>IF($A34="","",IF(OR($P34="Completed",$P34="Not Renewing",$P34="Withdrawn",$N34="Declined"),"",IF($N34="Accepted",IF($O34="","",IFERROR($O34+Assumptions!$B$5,"")),IF($N34="Countered",IF($O34="","",$O34),IF($L34&lt;&gt;"",$M34,IF($G34&lt;&gt;"",$G34,IF($E34="","",IFERROR($E34-Assumptions!$B$6,""))))))))</f>
        <v/>
      </c>
      <c r="S34" s="29">
        <f>IF($A34="","",IF(AND($P34="Completed",$Q34=""),"Check completion date",IF(AND($Q34&lt;&gt;"",$P34&lt;&gt;"Completed"),"Check agreement status",IF($P34="Completed","Completed",IF(OR($P34="Not Renewing",$P34="Withdrawn",$N34="Declined"),"Closed - no renewal",IF($N34="Accepted",IF($O34="","Check response date",IF(AND($R34&lt;&gt;"",$R34&lt;TODAY()),"Agreement follow-up","Accepted - agreement open")),IF($N34="Countered","Review counter",IF($N34="No Response","Review no response",IF(AND($O34&lt;&gt;"",OR($N34="",$N34="Pending")),"Check response",IF($L34="",IF($G34="","Awaiting approval","Ready to send"),IF(AND($M34&lt;&gt;"",$M34&lt;TODAY()),"Response overdue","Awaiting response"))))))))))</f>
        <v/>
      </c>
      <c r="T34" s="16" t="n"/>
      <c r="U34" s="25" t="n"/>
    </row>
    <row r="35" ht="34" customHeight="1">
      <c r="A35" s="16" t="n"/>
      <c r="B35" s="16" t="n"/>
      <c r="C35" s="16" t="n"/>
      <c r="D35" s="16" t="n"/>
      <c r="E35" s="17" t="n"/>
      <c r="F35" s="18" t="n"/>
      <c r="G35" s="17" t="n"/>
      <c r="H35" s="19" t="n"/>
      <c r="I35" s="18" t="n"/>
      <c r="J35" s="20">
        <f>IF(OR($F35="",$I35=""),"",IFERROR($I35-$F35,""))</f>
        <v/>
      </c>
      <c r="K35" s="21">
        <f>IF(OR($F35="",$I35=""),"",IFERROR($J35/$F35,""))</f>
        <v/>
      </c>
      <c r="L35" s="17" t="n"/>
      <c r="M35" s="22">
        <f>IF($A35="","",IF($L35="","",IFERROR($L35+Assumptions!$B$4,"")))</f>
        <v/>
      </c>
      <c r="N35" s="23" t="n"/>
      <c r="O35" s="17" t="n"/>
      <c r="P35" s="23" t="n"/>
      <c r="Q35" s="17" t="n"/>
      <c r="R35" s="22">
        <f>IF($A35="","",IF(OR($P35="Completed",$P35="Not Renewing",$P35="Withdrawn",$N35="Declined"),"",IF($N35="Accepted",IF($O35="","",IFERROR($O35+Assumptions!$B$5,"")),IF($N35="Countered",IF($O35="","",$O35),IF($L35&lt;&gt;"",$M35,IF($G35&lt;&gt;"",$G35,IF($E35="","",IFERROR($E35-Assumptions!$B$6,""))))))))</f>
        <v/>
      </c>
      <c r="S35" s="24">
        <f>IF($A35="","",IF(AND($P35="Completed",$Q35=""),"Check completion date",IF(AND($Q35&lt;&gt;"",$P35&lt;&gt;"Completed"),"Check agreement status",IF($P35="Completed","Completed",IF(OR($P35="Not Renewing",$P35="Withdrawn",$N35="Declined"),"Closed - no renewal",IF($N35="Accepted",IF($O35="","Check response date",IF(AND($R35&lt;&gt;"",$R35&lt;TODAY()),"Agreement follow-up","Accepted - agreement open")),IF($N35="Countered","Review counter",IF($N35="No Response","Review no response",IF(AND($O35&lt;&gt;"",OR($N35="",$N35="Pending")),"Check response",IF($L35="",IF($G35="","Awaiting approval","Ready to send"),IF(AND($M35&lt;&gt;"",$M35&lt;TODAY()),"Response overdue","Awaiting response"))))))))))</f>
        <v/>
      </c>
      <c r="T35" s="16" t="n"/>
      <c r="U35" s="25" t="n"/>
    </row>
    <row r="36" ht="34" customHeight="1">
      <c r="A36" s="16" t="n"/>
      <c r="B36" s="16" t="n"/>
      <c r="C36" s="16" t="n"/>
      <c r="D36" s="16" t="n"/>
      <c r="E36" s="17" t="n"/>
      <c r="F36" s="18" t="n"/>
      <c r="G36" s="17" t="n"/>
      <c r="H36" s="19" t="n"/>
      <c r="I36" s="18" t="n"/>
      <c r="J36" s="26">
        <f>IF(OR($F36="",$I36=""),"",IFERROR($I36-$F36,""))</f>
        <v/>
      </c>
      <c r="K36" s="27">
        <f>IF(OR($F36="",$I36=""),"",IFERROR($J36/$F36,""))</f>
        <v/>
      </c>
      <c r="L36" s="17" t="n"/>
      <c r="M36" s="28">
        <f>IF($A36="","",IF($L36="","",IFERROR($L36+Assumptions!$B$4,"")))</f>
        <v/>
      </c>
      <c r="N36" s="23" t="n"/>
      <c r="O36" s="17" t="n"/>
      <c r="P36" s="23" t="n"/>
      <c r="Q36" s="17" t="n"/>
      <c r="R36" s="28">
        <f>IF($A36="","",IF(OR($P36="Completed",$P36="Not Renewing",$P36="Withdrawn",$N36="Declined"),"",IF($N36="Accepted",IF($O36="","",IFERROR($O36+Assumptions!$B$5,"")),IF($N36="Countered",IF($O36="","",$O36),IF($L36&lt;&gt;"",$M36,IF($G36&lt;&gt;"",$G36,IF($E36="","",IFERROR($E36-Assumptions!$B$6,""))))))))</f>
        <v/>
      </c>
      <c r="S36" s="29">
        <f>IF($A36="","",IF(AND($P36="Completed",$Q36=""),"Check completion date",IF(AND($Q36&lt;&gt;"",$P36&lt;&gt;"Completed"),"Check agreement status",IF($P36="Completed","Completed",IF(OR($P36="Not Renewing",$P36="Withdrawn",$N36="Declined"),"Closed - no renewal",IF($N36="Accepted",IF($O36="","Check response date",IF(AND($R36&lt;&gt;"",$R36&lt;TODAY()),"Agreement follow-up","Accepted - agreement open")),IF($N36="Countered","Review counter",IF($N36="No Response","Review no response",IF(AND($O36&lt;&gt;"",OR($N36="",$N36="Pending")),"Check response",IF($L36="",IF($G36="","Awaiting approval","Ready to send"),IF(AND($M36&lt;&gt;"",$M36&lt;TODAY()),"Response overdue","Awaiting response"))))))))))</f>
        <v/>
      </c>
      <c r="T36" s="16" t="n"/>
      <c r="U36" s="25" t="n"/>
    </row>
    <row r="37" ht="34" customHeight="1">
      <c r="A37" s="16" t="n"/>
      <c r="B37" s="16" t="n"/>
      <c r="C37" s="16" t="n"/>
      <c r="D37" s="16" t="n"/>
      <c r="E37" s="17" t="n"/>
      <c r="F37" s="18" t="n"/>
      <c r="G37" s="17" t="n"/>
      <c r="H37" s="19" t="n"/>
      <c r="I37" s="18" t="n"/>
      <c r="J37" s="20">
        <f>IF(OR($F37="",$I37=""),"",IFERROR($I37-$F37,""))</f>
        <v/>
      </c>
      <c r="K37" s="21">
        <f>IF(OR($F37="",$I37=""),"",IFERROR($J37/$F37,""))</f>
        <v/>
      </c>
      <c r="L37" s="17" t="n"/>
      <c r="M37" s="22">
        <f>IF($A37="","",IF($L37="","",IFERROR($L37+Assumptions!$B$4,"")))</f>
        <v/>
      </c>
      <c r="N37" s="23" t="n"/>
      <c r="O37" s="17" t="n"/>
      <c r="P37" s="23" t="n"/>
      <c r="Q37" s="17" t="n"/>
      <c r="R37" s="22">
        <f>IF($A37="","",IF(OR($P37="Completed",$P37="Not Renewing",$P37="Withdrawn",$N37="Declined"),"",IF($N37="Accepted",IF($O37="","",IFERROR($O37+Assumptions!$B$5,"")),IF($N37="Countered",IF($O37="","",$O37),IF($L37&lt;&gt;"",$M37,IF($G37&lt;&gt;"",$G37,IF($E37="","",IFERROR($E37-Assumptions!$B$6,""))))))))</f>
        <v/>
      </c>
      <c r="S37" s="24">
        <f>IF($A37="","",IF(AND($P37="Completed",$Q37=""),"Check completion date",IF(AND($Q37&lt;&gt;"",$P37&lt;&gt;"Completed"),"Check agreement status",IF($P37="Completed","Completed",IF(OR($P37="Not Renewing",$P37="Withdrawn",$N37="Declined"),"Closed - no renewal",IF($N37="Accepted",IF($O37="","Check response date",IF(AND($R37&lt;&gt;"",$R37&lt;TODAY()),"Agreement follow-up","Accepted - agreement open")),IF($N37="Countered","Review counter",IF($N37="No Response","Review no response",IF(AND($O37&lt;&gt;"",OR($N37="",$N37="Pending")),"Check response",IF($L37="",IF($G37="","Awaiting approval","Ready to send"),IF(AND($M37&lt;&gt;"",$M37&lt;TODAY()),"Response overdue","Awaiting response"))))))))))</f>
        <v/>
      </c>
      <c r="T37" s="16" t="n"/>
      <c r="U37" s="25" t="n"/>
    </row>
    <row r="38" ht="34" customHeight="1">
      <c r="A38" s="16" t="n"/>
      <c r="B38" s="16" t="n"/>
      <c r="C38" s="16" t="n"/>
      <c r="D38" s="16" t="n"/>
      <c r="E38" s="17" t="n"/>
      <c r="F38" s="18" t="n"/>
      <c r="G38" s="17" t="n"/>
      <c r="H38" s="19" t="n"/>
      <c r="I38" s="18" t="n"/>
      <c r="J38" s="26">
        <f>IF(OR($F38="",$I38=""),"",IFERROR($I38-$F38,""))</f>
        <v/>
      </c>
      <c r="K38" s="27">
        <f>IF(OR($F38="",$I38=""),"",IFERROR($J38/$F38,""))</f>
        <v/>
      </c>
      <c r="L38" s="17" t="n"/>
      <c r="M38" s="28">
        <f>IF($A38="","",IF($L38="","",IFERROR($L38+Assumptions!$B$4,"")))</f>
        <v/>
      </c>
      <c r="N38" s="23" t="n"/>
      <c r="O38" s="17" t="n"/>
      <c r="P38" s="23" t="n"/>
      <c r="Q38" s="17" t="n"/>
      <c r="R38" s="28">
        <f>IF($A38="","",IF(OR($P38="Completed",$P38="Not Renewing",$P38="Withdrawn",$N38="Declined"),"",IF($N38="Accepted",IF($O38="","",IFERROR($O38+Assumptions!$B$5,"")),IF($N38="Countered",IF($O38="","",$O38),IF($L38&lt;&gt;"",$M38,IF($G38&lt;&gt;"",$G38,IF($E38="","",IFERROR($E38-Assumptions!$B$6,""))))))))</f>
        <v/>
      </c>
      <c r="S38" s="29">
        <f>IF($A38="","",IF(AND($P38="Completed",$Q38=""),"Check completion date",IF(AND($Q38&lt;&gt;"",$P38&lt;&gt;"Completed"),"Check agreement status",IF($P38="Completed","Completed",IF(OR($P38="Not Renewing",$P38="Withdrawn",$N38="Declined"),"Closed - no renewal",IF($N38="Accepted",IF($O38="","Check response date",IF(AND($R38&lt;&gt;"",$R38&lt;TODAY()),"Agreement follow-up","Accepted - agreement open")),IF($N38="Countered","Review counter",IF($N38="No Response","Review no response",IF(AND($O38&lt;&gt;"",OR($N38="",$N38="Pending")),"Check response",IF($L38="",IF($G38="","Awaiting approval","Ready to send"),IF(AND($M38&lt;&gt;"",$M38&lt;TODAY()),"Response overdue","Awaiting response"))))))))))</f>
        <v/>
      </c>
      <c r="T38" s="16" t="n"/>
      <c r="U38" s="25" t="n"/>
    </row>
    <row r="39" ht="34" customHeight="1">
      <c r="A39" s="16" t="n"/>
      <c r="B39" s="16" t="n"/>
      <c r="C39" s="16" t="n"/>
      <c r="D39" s="16" t="n"/>
      <c r="E39" s="17" t="n"/>
      <c r="F39" s="18" t="n"/>
      <c r="G39" s="17" t="n"/>
      <c r="H39" s="19" t="n"/>
      <c r="I39" s="18" t="n"/>
      <c r="J39" s="20">
        <f>IF(OR($F39="",$I39=""),"",IFERROR($I39-$F39,""))</f>
        <v/>
      </c>
      <c r="K39" s="21">
        <f>IF(OR($F39="",$I39=""),"",IFERROR($J39/$F39,""))</f>
        <v/>
      </c>
      <c r="L39" s="17" t="n"/>
      <c r="M39" s="22">
        <f>IF($A39="","",IF($L39="","",IFERROR($L39+Assumptions!$B$4,"")))</f>
        <v/>
      </c>
      <c r="N39" s="23" t="n"/>
      <c r="O39" s="17" t="n"/>
      <c r="P39" s="23" t="n"/>
      <c r="Q39" s="17" t="n"/>
      <c r="R39" s="22">
        <f>IF($A39="","",IF(OR($P39="Completed",$P39="Not Renewing",$P39="Withdrawn",$N39="Declined"),"",IF($N39="Accepted",IF($O39="","",IFERROR($O39+Assumptions!$B$5,"")),IF($N39="Countered",IF($O39="","",$O39),IF($L39&lt;&gt;"",$M39,IF($G39&lt;&gt;"",$G39,IF($E39="","",IFERROR($E39-Assumptions!$B$6,""))))))))</f>
        <v/>
      </c>
      <c r="S39" s="24">
        <f>IF($A39="","",IF(AND($P39="Completed",$Q39=""),"Check completion date",IF(AND($Q39&lt;&gt;"",$P39&lt;&gt;"Completed"),"Check agreement status",IF($P39="Completed","Completed",IF(OR($P39="Not Renewing",$P39="Withdrawn",$N39="Declined"),"Closed - no renewal",IF($N39="Accepted",IF($O39="","Check response date",IF(AND($R39&lt;&gt;"",$R39&lt;TODAY()),"Agreement follow-up","Accepted - agreement open")),IF($N39="Countered","Review counter",IF($N39="No Response","Review no response",IF(AND($O39&lt;&gt;"",OR($N39="",$N39="Pending")),"Check response",IF($L39="",IF($G39="","Awaiting approval","Ready to send"),IF(AND($M39&lt;&gt;"",$M39&lt;TODAY()),"Response overdue","Awaiting response"))))))))))</f>
        <v/>
      </c>
      <c r="T39" s="16" t="n"/>
      <c r="U39" s="25" t="n"/>
    </row>
    <row r="40" ht="34" customHeight="1">
      <c r="A40" s="16" t="n"/>
      <c r="B40" s="16" t="n"/>
      <c r="C40" s="16" t="n"/>
      <c r="D40" s="16" t="n"/>
      <c r="E40" s="17" t="n"/>
      <c r="F40" s="18" t="n"/>
      <c r="G40" s="17" t="n"/>
      <c r="H40" s="19" t="n"/>
      <c r="I40" s="18" t="n"/>
      <c r="J40" s="26">
        <f>IF(OR($F40="",$I40=""),"",IFERROR($I40-$F40,""))</f>
        <v/>
      </c>
      <c r="K40" s="27">
        <f>IF(OR($F40="",$I40=""),"",IFERROR($J40/$F40,""))</f>
        <v/>
      </c>
      <c r="L40" s="17" t="n"/>
      <c r="M40" s="28">
        <f>IF($A40="","",IF($L40="","",IFERROR($L40+Assumptions!$B$4,"")))</f>
        <v/>
      </c>
      <c r="N40" s="23" t="n"/>
      <c r="O40" s="17" t="n"/>
      <c r="P40" s="23" t="n"/>
      <c r="Q40" s="17" t="n"/>
      <c r="R40" s="28">
        <f>IF($A40="","",IF(OR($P40="Completed",$P40="Not Renewing",$P40="Withdrawn",$N40="Declined"),"",IF($N40="Accepted",IF($O40="","",IFERROR($O40+Assumptions!$B$5,"")),IF($N40="Countered",IF($O40="","",$O40),IF($L40&lt;&gt;"",$M40,IF($G40&lt;&gt;"",$G40,IF($E40="","",IFERROR($E40-Assumptions!$B$6,""))))))))</f>
        <v/>
      </c>
      <c r="S40" s="29">
        <f>IF($A40="","",IF(AND($P40="Completed",$Q40=""),"Check completion date",IF(AND($Q40&lt;&gt;"",$P40&lt;&gt;"Completed"),"Check agreement status",IF($P40="Completed","Completed",IF(OR($P40="Not Renewing",$P40="Withdrawn",$N40="Declined"),"Closed - no renewal",IF($N40="Accepted",IF($O40="","Check response date",IF(AND($R40&lt;&gt;"",$R40&lt;TODAY()),"Agreement follow-up","Accepted - agreement open")),IF($N40="Countered","Review counter",IF($N40="No Response","Review no response",IF(AND($O40&lt;&gt;"",OR($N40="",$N40="Pending")),"Check response",IF($L40="",IF($G40="","Awaiting approval","Ready to send"),IF(AND($M40&lt;&gt;"",$M40&lt;TODAY()),"Response overdue","Awaiting response"))))))))))</f>
        <v/>
      </c>
      <c r="T40" s="16" t="n"/>
      <c r="U40" s="25" t="n"/>
    </row>
    <row r="41" ht="34" customHeight="1">
      <c r="A41" s="16" t="n"/>
      <c r="B41" s="16" t="n"/>
      <c r="C41" s="16" t="n"/>
      <c r="D41" s="16" t="n"/>
      <c r="E41" s="17" t="n"/>
      <c r="F41" s="18" t="n"/>
      <c r="G41" s="17" t="n"/>
      <c r="H41" s="19" t="n"/>
      <c r="I41" s="18" t="n"/>
      <c r="J41" s="20">
        <f>IF(OR($F41="",$I41=""),"",IFERROR($I41-$F41,""))</f>
        <v/>
      </c>
      <c r="K41" s="21">
        <f>IF(OR($F41="",$I41=""),"",IFERROR($J41/$F41,""))</f>
        <v/>
      </c>
      <c r="L41" s="17" t="n"/>
      <c r="M41" s="22">
        <f>IF($A41="","",IF($L41="","",IFERROR($L41+Assumptions!$B$4,"")))</f>
        <v/>
      </c>
      <c r="N41" s="23" t="n"/>
      <c r="O41" s="17" t="n"/>
      <c r="P41" s="23" t="n"/>
      <c r="Q41" s="17" t="n"/>
      <c r="R41" s="22">
        <f>IF($A41="","",IF(OR($P41="Completed",$P41="Not Renewing",$P41="Withdrawn",$N41="Declined"),"",IF($N41="Accepted",IF($O41="","",IFERROR($O41+Assumptions!$B$5,"")),IF($N41="Countered",IF($O41="","",$O41),IF($L41&lt;&gt;"",$M41,IF($G41&lt;&gt;"",$G41,IF($E41="","",IFERROR($E41-Assumptions!$B$6,""))))))))</f>
        <v/>
      </c>
      <c r="S41" s="24">
        <f>IF($A41="","",IF(AND($P41="Completed",$Q41=""),"Check completion date",IF(AND($Q41&lt;&gt;"",$P41&lt;&gt;"Completed"),"Check agreement status",IF($P41="Completed","Completed",IF(OR($P41="Not Renewing",$P41="Withdrawn",$N41="Declined"),"Closed - no renewal",IF($N41="Accepted",IF($O41="","Check response date",IF(AND($R41&lt;&gt;"",$R41&lt;TODAY()),"Agreement follow-up","Accepted - agreement open")),IF($N41="Countered","Review counter",IF($N41="No Response","Review no response",IF(AND($O41&lt;&gt;"",OR($N41="",$N41="Pending")),"Check response",IF($L41="",IF($G41="","Awaiting approval","Ready to send"),IF(AND($M41&lt;&gt;"",$M41&lt;TODAY()),"Response overdue","Awaiting response"))))))))))</f>
        <v/>
      </c>
      <c r="T41" s="16" t="n"/>
      <c r="U41" s="25" t="n"/>
    </row>
    <row r="42" ht="34" customHeight="1">
      <c r="A42" s="16" t="n"/>
      <c r="B42" s="16" t="n"/>
      <c r="C42" s="16" t="n"/>
      <c r="D42" s="16" t="n"/>
      <c r="E42" s="17" t="n"/>
      <c r="F42" s="18" t="n"/>
      <c r="G42" s="17" t="n"/>
      <c r="H42" s="19" t="n"/>
      <c r="I42" s="18" t="n"/>
      <c r="J42" s="26">
        <f>IF(OR($F42="",$I42=""),"",IFERROR($I42-$F42,""))</f>
        <v/>
      </c>
      <c r="K42" s="27">
        <f>IF(OR($F42="",$I42=""),"",IFERROR($J42/$F42,""))</f>
        <v/>
      </c>
      <c r="L42" s="17" t="n"/>
      <c r="M42" s="28">
        <f>IF($A42="","",IF($L42="","",IFERROR($L42+Assumptions!$B$4,"")))</f>
        <v/>
      </c>
      <c r="N42" s="23" t="n"/>
      <c r="O42" s="17" t="n"/>
      <c r="P42" s="23" t="n"/>
      <c r="Q42" s="17" t="n"/>
      <c r="R42" s="28">
        <f>IF($A42="","",IF(OR($P42="Completed",$P42="Not Renewing",$P42="Withdrawn",$N42="Declined"),"",IF($N42="Accepted",IF($O42="","",IFERROR($O42+Assumptions!$B$5,"")),IF($N42="Countered",IF($O42="","",$O42),IF($L42&lt;&gt;"",$M42,IF($G42&lt;&gt;"",$G42,IF($E42="","",IFERROR($E42-Assumptions!$B$6,""))))))))</f>
        <v/>
      </c>
      <c r="S42" s="29">
        <f>IF($A42="","",IF(AND($P42="Completed",$Q42=""),"Check completion date",IF(AND($Q42&lt;&gt;"",$P42&lt;&gt;"Completed"),"Check agreement status",IF($P42="Completed","Completed",IF(OR($P42="Not Renewing",$P42="Withdrawn",$N42="Declined"),"Closed - no renewal",IF($N42="Accepted",IF($O42="","Check response date",IF(AND($R42&lt;&gt;"",$R42&lt;TODAY()),"Agreement follow-up","Accepted - agreement open")),IF($N42="Countered","Review counter",IF($N42="No Response","Review no response",IF(AND($O42&lt;&gt;"",OR($N42="",$N42="Pending")),"Check response",IF($L42="",IF($G42="","Awaiting approval","Ready to send"),IF(AND($M42&lt;&gt;"",$M42&lt;TODAY()),"Response overdue","Awaiting response"))))))))))</f>
        <v/>
      </c>
      <c r="T42" s="16" t="n"/>
      <c r="U42" s="25" t="n"/>
    </row>
    <row r="43" ht="34" customHeight="1">
      <c r="A43" s="16" t="n"/>
      <c r="B43" s="16" t="n"/>
      <c r="C43" s="16" t="n"/>
      <c r="D43" s="16" t="n"/>
      <c r="E43" s="17" t="n"/>
      <c r="F43" s="18" t="n"/>
      <c r="G43" s="17" t="n"/>
      <c r="H43" s="19" t="n"/>
      <c r="I43" s="18" t="n"/>
      <c r="J43" s="20">
        <f>IF(OR($F43="",$I43=""),"",IFERROR($I43-$F43,""))</f>
        <v/>
      </c>
      <c r="K43" s="21">
        <f>IF(OR($F43="",$I43=""),"",IFERROR($J43/$F43,""))</f>
        <v/>
      </c>
      <c r="L43" s="17" t="n"/>
      <c r="M43" s="22">
        <f>IF($A43="","",IF($L43="","",IFERROR($L43+Assumptions!$B$4,"")))</f>
        <v/>
      </c>
      <c r="N43" s="23" t="n"/>
      <c r="O43" s="17" t="n"/>
      <c r="P43" s="23" t="n"/>
      <c r="Q43" s="17" t="n"/>
      <c r="R43" s="22">
        <f>IF($A43="","",IF(OR($P43="Completed",$P43="Not Renewing",$P43="Withdrawn",$N43="Declined"),"",IF($N43="Accepted",IF($O43="","",IFERROR($O43+Assumptions!$B$5,"")),IF($N43="Countered",IF($O43="","",$O43),IF($L43&lt;&gt;"",$M43,IF($G43&lt;&gt;"",$G43,IF($E43="","",IFERROR($E43-Assumptions!$B$6,""))))))))</f>
        <v/>
      </c>
      <c r="S43" s="24">
        <f>IF($A43="","",IF(AND($P43="Completed",$Q43=""),"Check completion date",IF(AND($Q43&lt;&gt;"",$P43&lt;&gt;"Completed"),"Check agreement status",IF($P43="Completed","Completed",IF(OR($P43="Not Renewing",$P43="Withdrawn",$N43="Declined"),"Closed - no renewal",IF($N43="Accepted",IF($O43="","Check response date",IF(AND($R43&lt;&gt;"",$R43&lt;TODAY()),"Agreement follow-up","Accepted - agreement open")),IF($N43="Countered","Review counter",IF($N43="No Response","Review no response",IF(AND($O43&lt;&gt;"",OR($N43="",$N43="Pending")),"Check response",IF($L43="",IF($G43="","Awaiting approval","Ready to send"),IF(AND($M43&lt;&gt;"",$M43&lt;TODAY()),"Response overdue","Awaiting response"))))))))))</f>
        <v/>
      </c>
      <c r="T43" s="16" t="n"/>
      <c r="U43" s="25" t="n"/>
    </row>
    <row r="44" ht="34" customHeight="1">
      <c r="A44" s="16" t="n"/>
      <c r="B44" s="16" t="n"/>
      <c r="C44" s="16" t="n"/>
      <c r="D44" s="16" t="n"/>
      <c r="E44" s="17" t="n"/>
      <c r="F44" s="18" t="n"/>
      <c r="G44" s="17" t="n"/>
      <c r="H44" s="19" t="n"/>
      <c r="I44" s="18" t="n"/>
      <c r="J44" s="26">
        <f>IF(OR($F44="",$I44=""),"",IFERROR($I44-$F44,""))</f>
        <v/>
      </c>
      <c r="K44" s="27">
        <f>IF(OR($F44="",$I44=""),"",IFERROR($J44/$F44,""))</f>
        <v/>
      </c>
      <c r="L44" s="17" t="n"/>
      <c r="M44" s="28">
        <f>IF($A44="","",IF($L44="","",IFERROR($L44+Assumptions!$B$4,"")))</f>
        <v/>
      </c>
      <c r="N44" s="23" t="n"/>
      <c r="O44" s="17" t="n"/>
      <c r="P44" s="23" t="n"/>
      <c r="Q44" s="17" t="n"/>
      <c r="R44" s="28">
        <f>IF($A44="","",IF(OR($P44="Completed",$P44="Not Renewing",$P44="Withdrawn",$N44="Declined"),"",IF($N44="Accepted",IF($O44="","",IFERROR($O44+Assumptions!$B$5,"")),IF($N44="Countered",IF($O44="","",$O44),IF($L44&lt;&gt;"",$M44,IF($G44&lt;&gt;"",$G44,IF($E44="","",IFERROR($E44-Assumptions!$B$6,""))))))))</f>
        <v/>
      </c>
      <c r="S44" s="29">
        <f>IF($A44="","",IF(AND($P44="Completed",$Q44=""),"Check completion date",IF(AND($Q44&lt;&gt;"",$P44&lt;&gt;"Completed"),"Check agreement status",IF($P44="Completed","Completed",IF(OR($P44="Not Renewing",$P44="Withdrawn",$N44="Declined"),"Closed - no renewal",IF($N44="Accepted",IF($O44="","Check response date",IF(AND($R44&lt;&gt;"",$R44&lt;TODAY()),"Agreement follow-up","Accepted - agreement open")),IF($N44="Countered","Review counter",IF($N44="No Response","Review no response",IF(AND($O44&lt;&gt;"",OR($N44="",$N44="Pending")),"Check response",IF($L44="",IF($G44="","Awaiting approval","Ready to send"),IF(AND($M44&lt;&gt;"",$M44&lt;TODAY()),"Response overdue","Awaiting response"))))))))))</f>
        <v/>
      </c>
      <c r="T44" s="16" t="n"/>
      <c r="U44" s="25" t="n"/>
    </row>
    <row r="45" ht="34" customHeight="1">
      <c r="A45" s="16" t="n"/>
      <c r="B45" s="16" t="n"/>
      <c r="C45" s="16" t="n"/>
      <c r="D45" s="16" t="n"/>
      <c r="E45" s="17" t="n"/>
      <c r="F45" s="18" t="n"/>
      <c r="G45" s="17" t="n"/>
      <c r="H45" s="19" t="n"/>
      <c r="I45" s="18" t="n"/>
      <c r="J45" s="20">
        <f>IF(OR($F45="",$I45=""),"",IFERROR($I45-$F45,""))</f>
        <v/>
      </c>
      <c r="K45" s="21">
        <f>IF(OR($F45="",$I45=""),"",IFERROR($J45/$F45,""))</f>
        <v/>
      </c>
      <c r="L45" s="17" t="n"/>
      <c r="M45" s="22">
        <f>IF($A45="","",IF($L45="","",IFERROR($L45+Assumptions!$B$4,"")))</f>
        <v/>
      </c>
      <c r="N45" s="23" t="n"/>
      <c r="O45" s="17" t="n"/>
      <c r="P45" s="23" t="n"/>
      <c r="Q45" s="17" t="n"/>
      <c r="R45" s="22">
        <f>IF($A45="","",IF(OR($P45="Completed",$P45="Not Renewing",$P45="Withdrawn",$N45="Declined"),"",IF($N45="Accepted",IF($O45="","",IFERROR($O45+Assumptions!$B$5,"")),IF($N45="Countered",IF($O45="","",$O45),IF($L45&lt;&gt;"",$M45,IF($G45&lt;&gt;"",$G45,IF($E45="","",IFERROR($E45-Assumptions!$B$6,""))))))))</f>
        <v/>
      </c>
      <c r="S45" s="24">
        <f>IF($A45="","",IF(AND($P45="Completed",$Q45=""),"Check completion date",IF(AND($Q45&lt;&gt;"",$P45&lt;&gt;"Completed"),"Check agreement status",IF($P45="Completed","Completed",IF(OR($P45="Not Renewing",$P45="Withdrawn",$N45="Declined"),"Closed - no renewal",IF($N45="Accepted",IF($O45="","Check response date",IF(AND($R45&lt;&gt;"",$R45&lt;TODAY()),"Agreement follow-up","Accepted - agreement open")),IF($N45="Countered","Review counter",IF($N45="No Response","Review no response",IF(AND($O45&lt;&gt;"",OR($N45="",$N45="Pending")),"Check response",IF($L45="",IF($G45="","Awaiting approval","Ready to send"),IF(AND($M45&lt;&gt;"",$M45&lt;TODAY()),"Response overdue","Awaiting response"))))))))))</f>
        <v/>
      </c>
      <c r="T45" s="16" t="n"/>
      <c r="U45" s="25" t="n"/>
    </row>
    <row r="46" ht="34" customHeight="1">
      <c r="A46" s="16" t="n"/>
      <c r="B46" s="16" t="n"/>
      <c r="C46" s="16" t="n"/>
      <c r="D46" s="16" t="n"/>
      <c r="E46" s="17" t="n"/>
      <c r="F46" s="18" t="n"/>
      <c r="G46" s="17" t="n"/>
      <c r="H46" s="19" t="n"/>
      <c r="I46" s="18" t="n"/>
      <c r="J46" s="26">
        <f>IF(OR($F46="",$I46=""),"",IFERROR($I46-$F46,""))</f>
        <v/>
      </c>
      <c r="K46" s="27">
        <f>IF(OR($F46="",$I46=""),"",IFERROR($J46/$F46,""))</f>
        <v/>
      </c>
      <c r="L46" s="17" t="n"/>
      <c r="M46" s="28">
        <f>IF($A46="","",IF($L46="","",IFERROR($L46+Assumptions!$B$4,"")))</f>
        <v/>
      </c>
      <c r="N46" s="23" t="n"/>
      <c r="O46" s="17" t="n"/>
      <c r="P46" s="23" t="n"/>
      <c r="Q46" s="17" t="n"/>
      <c r="R46" s="28">
        <f>IF($A46="","",IF(OR($P46="Completed",$P46="Not Renewing",$P46="Withdrawn",$N46="Declined"),"",IF($N46="Accepted",IF($O46="","",IFERROR($O46+Assumptions!$B$5,"")),IF($N46="Countered",IF($O46="","",$O46),IF($L46&lt;&gt;"",$M46,IF($G46&lt;&gt;"",$G46,IF($E46="","",IFERROR($E46-Assumptions!$B$6,""))))))))</f>
        <v/>
      </c>
      <c r="S46" s="29">
        <f>IF($A46="","",IF(AND($P46="Completed",$Q46=""),"Check completion date",IF(AND($Q46&lt;&gt;"",$P46&lt;&gt;"Completed"),"Check agreement status",IF($P46="Completed","Completed",IF(OR($P46="Not Renewing",$P46="Withdrawn",$N46="Declined"),"Closed - no renewal",IF($N46="Accepted",IF($O46="","Check response date",IF(AND($R46&lt;&gt;"",$R46&lt;TODAY()),"Agreement follow-up","Accepted - agreement open")),IF($N46="Countered","Review counter",IF($N46="No Response","Review no response",IF(AND($O46&lt;&gt;"",OR($N46="",$N46="Pending")),"Check response",IF($L46="",IF($G46="","Awaiting approval","Ready to send"),IF(AND($M46&lt;&gt;"",$M46&lt;TODAY()),"Response overdue","Awaiting response"))))))))))</f>
        <v/>
      </c>
      <c r="T46" s="16" t="n"/>
      <c r="U46" s="25" t="n"/>
    </row>
    <row r="47" ht="34" customHeight="1">
      <c r="A47" s="16" t="n"/>
      <c r="B47" s="16" t="n"/>
      <c r="C47" s="16" t="n"/>
      <c r="D47" s="16" t="n"/>
      <c r="E47" s="17" t="n"/>
      <c r="F47" s="18" t="n"/>
      <c r="G47" s="17" t="n"/>
      <c r="H47" s="19" t="n"/>
      <c r="I47" s="18" t="n"/>
      <c r="J47" s="20">
        <f>IF(OR($F47="",$I47=""),"",IFERROR($I47-$F47,""))</f>
        <v/>
      </c>
      <c r="K47" s="21">
        <f>IF(OR($F47="",$I47=""),"",IFERROR($J47/$F47,""))</f>
        <v/>
      </c>
      <c r="L47" s="17" t="n"/>
      <c r="M47" s="22">
        <f>IF($A47="","",IF($L47="","",IFERROR($L47+Assumptions!$B$4,"")))</f>
        <v/>
      </c>
      <c r="N47" s="23" t="n"/>
      <c r="O47" s="17" t="n"/>
      <c r="P47" s="23" t="n"/>
      <c r="Q47" s="17" t="n"/>
      <c r="R47" s="22">
        <f>IF($A47="","",IF(OR($P47="Completed",$P47="Not Renewing",$P47="Withdrawn",$N47="Declined"),"",IF($N47="Accepted",IF($O47="","",IFERROR($O47+Assumptions!$B$5,"")),IF($N47="Countered",IF($O47="","",$O47),IF($L47&lt;&gt;"",$M47,IF($G47&lt;&gt;"",$G47,IF($E47="","",IFERROR($E47-Assumptions!$B$6,""))))))))</f>
        <v/>
      </c>
      <c r="S47" s="24">
        <f>IF($A47="","",IF(AND($P47="Completed",$Q47=""),"Check completion date",IF(AND($Q47&lt;&gt;"",$P47&lt;&gt;"Completed"),"Check agreement status",IF($P47="Completed","Completed",IF(OR($P47="Not Renewing",$P47="Withdrawn",$N47="Declined"),"Closed - no renewal",IF($N47="Accepted",IF($O47="","Check response date",IF(AND($R47&lt;&gt;"",$R47&lt;TODAY()),"Agreement follow-up","Accepted - agreement open")),IF($N47="Countered","Review counter",IF($N47="No Response","Review no response",IF(AND($O47&lt;&gt;"",OR($N47="",$N47="Pending")),"Check response",IF($L47="",IF($G47="","Awaiting approval","Ready to send"),IF(AND($M47&lt;&gt;"",$M47&lt;TODAY()),"Response overdue","Awaiting response"))))))))))</f>
        <v/>
      </c>
      <c r="T47" s="16" t="n"/>
      <c r="U47" s="25" t="n"/>
    </row>
    <row r="48" ht="34" customHeight="1">
      <c r="A48" s="16" t="n"/>
      <c r="B48" s="16" t="n"/>
      <c r="C48" s="16" t="n"/>
      <c r="D48" s="16" t="n"/>
      <c r="E48" s="17" t="n"/>
      <c r="F48" s="18" t="n"/>
      <c r="G48" s="17" t="n"/>
      <c r="H48" s="19" t="n"/>
      <c r="I48" s="18" t="n"/>
      <c r="J48" s="26">
        <f>IF(OR($F48="",$I48=""),"",IFERROR($I48-$F48,""))</f>
        <v/>
      </c>
      <c r="K48" s="27">
        <f>IF(OR($F48="",$I48=""),"",IFERROR($J48/$F48,""))</f>
        <v/>
      </c>
      <c r="L48" s="17" t="n"/>
      <c r="M48" s="28">
        <f>IF($A48="","",IF($L48="","",IFERROR($L48+Assumptions!$B$4,"")))</f>
        <v/>
      </c>
      <c r="N48" s="23" t="n"/>
      <c r="O48" s="17" t="n"/>
      <c r="P48" s="23" t="n"/>
      <c r="Q48" s="17" t="n"/>
      <c r="R48" s="28">
        <f>IF($A48="","",IF(OR($P48="Completed",$P48="Not Renewing",$P48="Withdrawn",$N48="Declined"),"",IF($N48="Accepted",IF($O48="","",IFERROR($O48+Assumptions!$B$5,"")),IF($N48="Countered",IF($O48="","",$O48),IF($L48&lt;&gt;"",$M48,IF($G48&lt;&gt;"",$G48,IF($E48="","",IFERROR($E48-Assumptions!$B$6,""))))))))</f>
        <v/>
      </c>
      <c r="S48" s="29">
        <f>IF($A48="","",IF(AND($P48="Completed",$Q48=""),"Check completion date",IF(AND($Q48&lt;&gt;"",$P48&lt;&gt;"Completed"),"Check agreement status",IF($P48="Completed","Completed",IF(OR($P48="Not Renewing",$P48="Withdrawn",$N48="Declined"),"Closed - no renewal",IF($N48="Accepted",IF($O48="","Check response date",IF(AND($R48&lt;&gt;"",$R48&lt;TODAY()),"Agreement follow-up","Accepted - agreement open")),IF($N48="Countered","Review counter",IF($N48="No Response","Review no response",IF(AND($O48&lt;&gt;"",OR($N48="",$N48="Pending")),"Check response",IF($L48="",IF($G48="","Awaiting approval","Ready to send"),IF(AND($M48&lt;&gt;"",$M48&lt;TODAY()),"Response overdue","Awaiting response"))))))))))</f>
        <v/>
      </c>
      <c r="T48" s="16" t="n"/>
      <c r="U48" s="25" t="n"/>
    </row>
    <row r="49" ht="34" customHeight="1">
      <c r="A49" s="16" t="n"/>
      <c r="B49" s="16" t="n"/>
      <c r="C49" s="16" t="n"/>
      <c r="D49" s="16" t="n"/>
      <c r="E49" s="17" t="n"/>
      <c r="F49" s="18" t="n"/>
      <c r="G49" s="17" t="n"/>
      <c r="H49" s="19" t="n"/>
      <c r="I49" s="18" t="n"/>
      <c r="J49" s="20">
        <f>IF(OR($F49="",$I49=""),"",IFERROR($I49-$F49,""))</f>
        <v/>
      </c>
      <c r="K49" s="21">
        <f>IF(OR($F49="",$I49=""),"",IFERROR($J49/$F49,""))</f>
        <v/>
      </c>
      <c r="L49" s="17" t="n"/>
      <c r="M49" s="22">
        <f>IF($A49="","",IF($L49="","",IFERROR($L49+Assumptions!$B$4,"")))</f>
        <v/>
      </c>
      <c r="N49" s="23" t="n"/>
      <c r="O49" s="17" t="n"/>
      <c r="P49" s="23" t="n"/>
      <c r="Q49" s="17" t="n"/>
      <c r="R49" s="22">
        <f>IF($A49="","",IF(OR($P49="Completed",$P49="Not Renewing",$P49="Withdrawn",$N49="Declined"),"",IF($N49="Accepted",IF($O49="","",IFERROR($O49+Assumptions!$B$5,"")),IF($N49="Countered",IF($O49="","",$O49),IF($L49&lt;&gt;"",$M49,IF($G49&lt;&gt;"",$G49,IF($E49="","",IFERROR($E49-Assumptions!$B$6,""))))))))</f>
        <v/>
      </c>
      <c r="S49" s="24">
        <f>IF($A49="","",IF(AND($P49="Completed",$Q49=""),"Check completion date",IF(AND($Q49&lt;&gt;"",$P49&lt;&gt;"Completed"),"Check agreement status",IF($P49="Completed","Completed",IF(OR($P49="Not Renewing",$P49="Withdrawn",$N49="Declined"),"Closed - no renewal",IF($N49="Accepted",IF($O49="","Check response date",IF(AND($R49&lt;&gt;"",$R49&lt;TODAY()),"Agreement follow-up","Accepted - agreement open")),IF($N49="Countered","Review counter",IF($N49="No Response","Review no response",IF(AND($O49&lt;&gt;"",OR($N49="",$N49="Pending")),"Check response",IF($L49="",IF($G49="","Awaiting approval","Ready to send"),IF(AND($M49&lt;&gt;"",$M49&lt;TODAY()),"Response overdue","Awaiting response"))))))))))</f>
        <v/>
      </c>
      <c r="T49" s="16" t="n"/>
      <c r="U49" s="25" t="n"/>
    </row>
    <row r="50" ht="34" customHeight="1">
      <c r="A50" s="16" t="n"/>
      <c r="B50" s="16" t="n"/>
      <c r="C50" s="16" t="n"/>
      <c r="D50" s="16" t="n"/>
      <c r="E50" s="17" t="n"/>
      <c r="F50" s="18" t="n"/>
      <c r="G50" s="17" t="n"/>
      <c r="H50" s="19" t="n"/>
      <c r="I50" s="18" t="n"/>
      <c r="J50" s="26">
        <f>IF(OR($F50="",$I50=""),"",IFERROR($I50-$F50,""))</f>
        <v/>
      </c>
      <c r="K50" s="27">
        <f>IF(OR($F50="",$I50=""),"",IFERROR($J50/$F50,""))</f>
        <v/>
      </c>
      <c r="L50" s="17" t="n"/>
      <c r="M50" s="28">
        <f>IF($A50="","",IF($L50="","",IFERROR($L50+Assumptions!$B$4,"")))</f>
        <v/>
      </c>
      <c r="N50" s="23" t="n"/>
      <c r="O50" s="17" t="n"/>
      <c r="P50" s="23" t="n"/>
      <c r="Q50" s="17" t="n"/>
      <c r="R50" s="28">
        <f>IF($A50="","",IF(OR($P50="Completed",$P50="Not Renewing",$P50="Withdrawn",$N50="Declined"),"",IF($N50="Accepted",IF($O50="","",IFERROR($O50+Assumptions!$B$5,"")),IF($N50="Countered",IF($O50="","",$O50),IF($L50&lt;&gt;"",$M50,IF($G50&lt;&gt;"",$G50,IF($E50="","",IFERROR($E50-Assumptions!$B$6,""))))))))</f>
        <v/>
      </c>
      <c r="S50" s="29">
        <f>IF($A50="","",IF(AND($P50="Completed",$Q50=""),"Check completion date",IF(AND($Q50&lt;&gt;"",$P50&lt;&gt;"Completed"),"Check agreement status",IF($P50="Completed","Completed",IF(OR($P50="Not Renewing",$P50="Withdrawn",$N50="Declined"),"Closed - no renewal",IF($N50="Accepted",IF($O50="","Check response date",IF(AND($R50&lt;&gt;"",$R50&lt;TODAY()),"Agreement follow-up","Accepted - agreement open")),IF($N50="Countered","Review counter",IF($N50="No Response","Review no response",IF(AND($O50&lt;&gt;"",OR($N50="",$N50="Pending")),"Check response",IF($L50="",IF($G50="","Awaiting approval","Ready to send"),IF(AND($M50&lt;&gt;"",$M50&lt;TODAY()),"Response overdue","Awaiting response"))))))))))</f>
        <v/>
      </c>
      <c r="T50" s="16" t="n"/>
      <c r="U50" s="25" t="n"/>
    </row>
    <row r="51" ht="34" customHeight="1">
      <c r="A51" s="16" t="n"/>
      <c r="B51" s="16" t="n"/>
      <c r="C51" s="16" t="n"/>
      <c r="D51" s="16" t="n"/>
      <c r="E51" s="17" t="n"/>
      <c r="F51" s="18" t="n"/>
      <c r="G51" s="17" t="n"/>
      <c r="H51" s="19" t="n"/>
      <c r="I51" s="18" t="n"/>
      <c r="J51" s="20">
        <f>IF(OR($F51="",$I51=""),"",IFERROR($I51-$F51,""))</f>
        <v/>
      </c>
      <c r="K51" s="21">
        <f>IF(OR($F51="",$I51=""),"",IFERROR($J51/$F51,""))</f>
        <v/>
      </c>
      <c r="L51" s="17" t="n"/>
      <c r="M51" s="22">
        <f>IF($A51="","",IF($L51="","",IFERROR($L51+Assumptions!$B$4,"")))</f>
        <v/>
      </c>
      <c r="N51" s="23" t="n"/>
      <c r="O51" s="17" t="n"/>
      <c r="P51" s="23" t="n"/>
      <c r="Q51" s="17" t="n"/>
      <c r="R51" s="22">
        <f>IF($A51="","",IF(OR($P51="Completed",$P51="Not Renewing",$P51="Withdrawn",$N51="Declined"),"",IF($N51="Accepted",IF($O51="","",IFERROR($O51+Assumptions!$B$5,"")),IF($N51="Countered",IF($O51="","",$O51),IF($L51&lt;&gt;"",$M51,IF($G51&lt;&gt;"",$G51,IF($E51="","",IFERROR($E51-Assumptions!$B$6,""))))))))</f>
        <v/>
      </c>
      <c r="S51" s="24">
        <f>IF($A51="","",IF(AND($P51="Completed",$Q51=""),"Check completion date",IF(AND($Q51&lt;&gt;"",$P51&lt;&gt;"Completed"),"Check agreement status",IF($P51="Completed","Completed",IF(OR($P51="Not Renewing",$P51="Withdrawn",$N51="Declined"),"Closed - no renewal",IF($N51="Accepted",IF($O51="","Check response date",IF(AND($R51&lt;&gt;"",$R51&lt;TODAY()),"Agreement follow-up","Accepted - agreement open")),IF($N51="Countered","Review counter",IF($N51="No Response","Review no response",IF(AND($O51&lt;&gt;"",OR($N51="",$N51="Pending")),"Check response",IF($L51="",IF($G51="","Awaiting approval","Ready to send"),IF(AND($M51&lt;&gt;"",$M51&lt;TODAY()),"Response overdue","Awaiting response"))))))))))</f>
        <v/>
      </c>
      <c r="T51" s="16" t="n"/>
      <c r="U51" s="25" t="n"/>
    </row>
    <row r="52" ht="34" customHeight="1">
      <c r="A52" s="16" t="n"/>
      <c r="B52" s="16" t="n"/>
      <c r="C52" s="16" t="n"/>
      <c r="D52" s="16" t="n"/>
      <c r="E52" s="17" t="n"/>
      <c r="F52" s="18" t="n"/>
      <c r="G52" s="17" t="n"/>
      <c r="H52" s="19" t="n"/>
      <c r="I52" s="18" t="n"/>
      <c r="J52" s="26">
        <f>IF(OR($F52="",$I52=""),"",IFERROR($I52-$F52,""))</f>
        <v/>
      </c>
      <c r="K52" s="27">
        <f>IF(OR($F52="",$I52=""),"",IFERROR($J52/$F52,""))</f>
        <v/>
      </c>
      <c r="L52" s="17" t="n"/>
      <c r="M52" s="28">
        <f>IF($A52="","",IF($L52="","",IFERROR($L52+Assumptions!$B$4,"")))</f>
        <v/>
      </c>
      <c r="N52" s="23" t="n"/>
      <c r="O52" s="17" t="n"/>
      <c r="P52" s="23" t="n"/>
      <c r="Q52" s="17" t="n"/>
      <c r="R52" s="28">
        <f>IF($A52="","",IF(OR($P52="Completed",$P52="Not Renewing",$P52="Withdrawn",$N52="Declined"),"",IF($N52="Accepted",IF($O52="","",IFERROR($O52+Assumptions!$B$5,"")),IF($N52="Countered",IF($O52="","",$O52),IF($L52&lt;&gt;"",$M52,IF($G52&lt;&gt;"",$G52,IF($E52="","",IFERROR($E52-Assumptions!$B$6,""))))))))</f>
        <v/>
      </c>
      <c r="S52" s="29">
        <f>IF($A52="","",IF(AND($P52="Completed",$Q52=""),"Check completion date",IF(AND($Q52&lt;&gt;"",$P52&lt;&gt;"Completed"),"Check agreement status",IF($P52="Completed","Completed",IF(OR($P52="Not Renewing",$P52="Withdrawn",$N52="Declined"),"Closed - no renewal",IF($N52="Accepted",IF($O52="","Check response date",IF(AND($R52&lt;&gt;"",$R52&lt;TODAY()),"Agreement follow-up","Accepted - agreement open")),IF($N52="Countered","Review counter",IF($N52="No Response","Review no response",IF(AND($O52&lt;&gt;"",OR($N52="",$N52="Pending")),"Check response",IF($L52="",IF($G52="","Awaiting approval","Ready to send"),IF(AND($M52&lt;&gt;"",$M52&lt;TODAY()),"Response overdue","Awaiting response"))))))))))</f>
        <v/>
      </c>
      <c r="T52" s="16" t="n"/>
      <c r="U52" s="25" t="n"/>
    </row>
    <row r="53" ht="34" customHeight="1">
      <c r="A53" s="16" t="n"/>
      <c r="B53" s="16" t="n"/>
      <c r="C53" s="16" t="n"/>
      <c r="D53" s="16" t="n"/>
      <c r="E53" s="17" t="n"/>
      <c r="F53" s="18" t="n"/>
      <c r="G53" s="17" t="n"/>
      <c r="H53" s="19" t="n"/>
      <c r="I53" s="18" t="n"/>
      <c r="J53" s="20">
        <f>IF(OR($F53="",$I53=""),"",IFERROR($I53-$F53,""))</f>
        <v/>
      </c>
      <c r="K53" s="21">
        <f>IF(OR($F53="",$I53=""),"",IFERROR($J53/$F53,""))</f>
        <v/>
      </c>
      <c r="L53" s="17" t="n"/>
      <c r="M53" s="22">
        <f>IF($A53="","",IF($L53="","",IFERROR($L53+Assumptions!$B$4,"")))</f>
        <v/>
      </c>
      <c r="N53" s="23" t="n"/>
      <c r="O53" s="17" t="n"/>
      <c r="P53" s="23" t="n"/>
      <c r="Q53" s="17" t="n"/>
      <c r="R53" s="22">
        <f>IF($A53="","",IF(OR($P53="Completed",$P53="Not Renewing",$P53="Withdrawn",$N53="Declined"),"",IF($N53="Accepted",IF($O53="","",IFERROR($O53+Assumptions!$B$5,"")),IF($N53="Countered",IF($O53="","",$O53),IF($L53&lt;&gt;"",$M53,IF($G53&lt;&gt;"",$G53,IF($E53="","",IFERROR($E53-Assumptions!$B$6,""))))))))</f>
        <v/>
      </c>
      <c r="S53" s="24">
        <f>IF($A53="","",IF(AND($P53="Completed",$Q53=""),"Check completion date",IF(AND($Q53&lt;&gt;"",$P53&lt;&gt;"Completed"),"Check agreement status",IF($P53="Completed","Completed",IF(OR($P53="Not Renewing",$P53="Withdrawn",$N53="Declined"),"Closed - no renewal",IF($N53="Accepted",IF($O53="","Check response date",IF(AND($R53&lt;&gt;"",$R53&lt;TODAY()),"Agreement follow-up","Accepted - agreement open")),IF($N53="Countered","Review counter",IF($N53="No Response","Review no response",IF(AND($O53&lt;&gt;"",OR($N53="",$N53="Pending")),"Check response",IF($L53="",IF($G53="","Awaiting approval","Ready to send"),IF(AND($M53&lt;&gt;"",$M53&lt;TODAY()),"Response overdue","Awaiting response"))))))))))</f>
        <v/>
      </c>
      <c r="T53" s="16" t="n"/>
      <c r="U53" s="25" t="n"/>
    </row>
    <row r="54" ht="34" customHeight="1">
      <c r="A54" s="16" t="n"/>
      <c r="B54" s="16" t="n"/>
      <c r="C54" s="16" t="n"/>
      <c r="D54" s="16" t="n"/>
      <c r="E54" s="17" t="n"/>
      <c r="F54" s="18" t="n"/>
      <c r="G54" s="17" t="n"/>
      <c r="H54" s="19" t="n"/>
      <c r="I54" s="18" t="n"/>
      <c r="J54" s="26">
        <f>IF(OR($F54="",$I54=""),"",IFERROR($I54-$F54,""))</f>
        <v/>
      </c>
      <c r="K54" s="27">
        <f>IF(OR($F54="",$I54=""),"",IFERROR($J54/$F54,""))</f>
        <v/>
      </c>
      <c r="L54" s="17" t="n"/>
      <c r="M54" s="28">
        <f>IF($A54="","",IF($L54="","",IFERROR($L54+Assumptions!$B$4,"")))</f>
        <v/>
      </c>
      <c r="N54" s="23" t="n"/>
      <c r="O54" s="17" t="n"/>
      <c r="P54" s="23" t="n"/>
      <c r="Q54" s="17" t="n"/>
      <c r="R54" s="28">
        <f>IF($A54="","",IF(OR($P54="Completed",$P54="Not Renewing",$P54="Withdrawn",$N54="Declined"),"",IF($N54="Accepted",IF($O54="","",IFERROR($O54+Assumptions!$B$5,"")),IF($N54="Countered",IF($O54="","",$O54),IF($L54&lt;&gt;"",$M54,IF($G54&lt;&gt;"",$G54,IF($E54="","",IFERROR($E54-Assumptions!$B$6,""))))))))</f>
        <v/>
      </c>
      <c r="S54" s="29">
        <f>IF($A54="","",IF(AND($P54="Completed",$Q54=""),"Check completion date",IF(AND($Q54&lt;&gt;"",$P54&lt;&gt;"Completed"),"Check agreement status",IF($P54="Completed","Completed",IF(OR($P54="Not Renewing",$P54="Withdrawn",$N54="Declined"),"Closed - no renewal",IF($N54="Accepted",IF($O54="","Check response date",IF(AND($R54&lt;&gt;"",$R54&lt;TODAY()),"Agreement follow-up","Accepted - agreement open")),IF($N54="Countered","Review counter",IF($N54="No Response","Review no response",IF(AND($O54&lt;&gt;"",OR($N54="",$N54="Pending")),"Check response",IF($L54="",IF($G54="","Awaiting approval","Ready to send"),IF(AND($M54&lt;&gt;"",$M54&lt;TODAY()),"Response overdue","Awaiting response"))))))))))</f>
        <v/>
      </c>
      <c r="T54" s="16" t="n"/>
      <c r="U54" s="25" t="n"/>
    </row>
    <row r="55" ht="34" customHeight="1">
      <c r="A55" s="16" t="n"/>
      <c r="B55" s="16" t="n"/>
      <c r="C55" s="16" t="n"/>
      <c r="D55" s="16" t="n"/>
      <c r="E55" s="17" t="n"/>
      <c r="F55" s="18" t="n"/>
      <c r="G55" s="17" t="n"/>
      <c r="H55" s="19" t="n"/>
      <c r="I55" s="18" t="n"/>
      <c r="J55" s="20">
        <f>IF(OR($F55="",$I55=""),"",IFERROR($I55-$F55,""))</f>
        <v/>
      </c>
      <c r="K55" s="21">
        <f>IF(OR($F55="",$I55=""),"",IFERROR($J55/$F55,""))</f>
        <v/>
      </c>
      <c r="L55" s="17" t="n"/>
      <c r="M55" s="22">
        <f>IF($A55="","",IF($L55="","",IFERROR($L55+Assumptions!$B$4,"")))</f>
        <v/>
      </c>
      <c r="N55" s="23" t="n"/>
      <c r="O55" s="17" t="n"/>
      <c r="P55" s="23" t="n"/>
      <c r="Q55" s="17" t="n"/>
      <c r="R55" s="22">
        <f>IF($A55="","",IF(OR($P55="Completed",$P55="Not Renewing",$P55="Withdrawn",$N55="Declined"),"",IF($N55="Accepted",IF($O55="","",IFERROR($O55+Assumptions!$B$5,"")),IF($N55="Countered",IF($O55="","",$O55),IF($L55&lt;&gt;"",$M55,IF($G55&lt;&gt;"",$G55,IF($E55="","",IFERROR($E55-Assumptions!$B$6,""))))))))</f>
        <v/>
      </c>
      <c r="S55" s="24">
        <f>IF($A55="","",IF(AND($P55="Completed",$Q55=""),"Check completion date",IF(AND($Q55&lt;&gt;"",$P55&lt;&gt;"Completed"),"Check agreement status",IF($P55="Completed","Completed",IF(OR($P55="Not Renewing",$P55="Withdrawn",$N55="Declined"),"Closed - no renewal",IF($N55="Accepted",IF($O55="","Check response date",IF(AND($R55&lt;&gt;"",$R55&lt;TODAY()),"Agreement follow-up","Accepted - agreement open")),IF($N55="Countered","Review counter",IF($N55="No Response","Review no response",IF(AND($O55&lt;&gt;"",OR($N55="",$N55="Pending")),"Check response",IF($L55="",IF($G55="","Awaiting approval","Ready to send"),IF(AND($M55&lt;&gt;"",$M55&lt;TODAY()),"Response overdue","Awaiting response"))))))))))</f>
        <v/>
      </c>
      <c r="T55" s="16" t="n"/>
      <c r="U55" s="25" t="n"/>
    </row>
    <row r="56" ht="34" customHeight="1">
      <c r="A56" s="16" t="n"/>
      <c r="B56" s="16" t="n"/>
      <c r="C56" s="16" t="n"/>
      <c r="D56" s="16" t="n"/>
      <c r="E56" s="17" t="n"/>
      <c r="F56" s="18" t="n"/>
      <c r="G56" s="17" t="n"/>
      <c r="H56" s="19" t="n"/>
      <c r="I56" s="18" t="n"/>
      <c r="J56" s="26">
        <f>IF(OR($F56="",$I56=""),"",IFERROR($I56-$F56,""))</f>
        <v/>
      </c>
      <c r="K56" s="27">
        <f>IF(OR($F56="",$I56=""),"",IFERROR($J56/$F56,""))</f>
        <v/>
      </c>
      <c r="L56" s="17" t="n"/>
      <c r="M56" s="28">
        <f>IF($A56="","",IF($L56="","",IFERROR($L56+Assumptions!$B$4,"")))</f>
        <v/>
      </c>
      <c r="N56" s="23" t="n"/>
      <c r="O56" s="17" t="n"/>
      <c r="P56" s="23" t="n"/>
      <c r="Q56" s="17" t="n"/>
      <c r="R56" s="28">
        <f>IF($A56="","",IF(OR($P56="Completed",$P56="Not Renewing",$P56="Withdrawn",$N56="Declined"),"",IF($N56="Accepted",IF($O56="","",IFERROR($O56+Assumptions!$B$5,"")),IF($N56="Countered",IF($O56="","",$O56),IF($L56&lt;&gt;"",$M56,IF($G56&lt;&gt;"",$G56,IF($E56="","",IFERROR($E56-Assumptions!$B$6,""))))))))</f>
        <v/>
      </c>
      <c r="S56" s="29">
        <f>IF($A56="","",IF(AND($P56="Completed",$Q56=""),"Check completion date",IF(AND($Q56&lt;&gt;"",$P56&lt;&gt;"Completed"),"Check agreement status",IF($P56="Completed","Completed",IF(OR($P56="Not Renewing",$P56="Withdrawn",$N56="Declined"),"Closed - no renewal",IF($N56="Accepted",IF($O56="","Check response date",IF(AND($R56&lt;&gt;"",$R56&lt;TODAY()),"Agreement follow-up","Accepted - agreement open")),IF($N56="Countered","Review counter",IF($N56="No Response","Review no response",IF(AND($O56&lt;&gt;"",OR($N56="",$N56="Pending")),"Check response",IF($L56="",IF($G56="","Awaiting approval","Ready to send"),IF(AND($M56&lt;&gt;"",$M56&lt;TODAY()),"Response overdue","Awaiting response"))))))))))</f>
        <v/>
      </c>
      <c r="T56" s="16" t="n"/>
      <c r="U56" s="25" t="n"/>
    </row>
    <row r="57" ht="34" customHeight="1">
      <c r="A57" s="16" t="n"/>
      <c r="B57" s="16" t="n"/>
      <c r="C57" s="16" t="n"/>
      <c r="D57" s="16" t="n"/>
      <c r="E57" s="17" t="n"/>
      <c r="F57" s="18" t="n"/>
      <c r="G57" s="17" t="n"/>
      <c r="H57" s="19" t="n"/>
      <c r="I57" s="18" t="n"/>
      <c r="J57" s="20">
        <f>IF(OR($F57="",$I57=""),"",IFERROR($I57-$F57,""))</f>
        <v/>
      </c>
      <c r="K57" s="21">
        <f>IF(OR($F57="",$I57=""),"",IFERROR($J57/$F57,""))</f>
        <v/>
      </c>
      <c r="L57" s="17" t="n"/>
      <c r="M57" s="22">
        <f>IF($A57="","",IF($L57="","",IFERROR($L57+Assumptions!$B$4,"")))</f>
        <v/>
      </c>
      <c r="N57" s="23" t="n"/>
      <c r="O57" s="17" t="n"/>
      <c r="P57" s="23" t="n"/>
      <c r="Q57" s="17" t="n"/>
      <c r="R57" s="22">
        <f>IF($A57="","",IF(OR($P57="Completed",$P57="Not Renewing",$P57="Withdrawn",$N57="Declined"),"",IF($N57="Accepted",IF($O57="","",IFERROR($O57+Assumptions!$B$5,"")),IF($N57="Countered",IF($O57="","",$O57),IF($L57&lt;&gt;"",$M57,IF($G57&lt;&gt;"",$G57,IF($E57="","",IFERROR($E57-Assumptions!$B$6,""))))))))</f>
        <v/>
      </c>
      <c r="S57" s="24">
        <f>IF($A57="","",IF(AND($P57="Completed",$Q57=""),"Check completion date",IF(AND($Q57&lt;&gt;"",$P57&lt;&gt;"Completed"),"Check agreement status",IF($P57="Completed","Completed",IF(OR($P57="Not Renewing",$P57="Withdrawn",$N57="Declined"),"Closed - no renewal",IF($N57="Accepted",IF($O57="","Check response date",IF(AND($R57&lt;&gt;"",$R57&lt;TODAY()),"Agreement follow-up","Accepted - agreement open")),IF($N57="Countered","Review counter",IF($N57="No Response","Review no response",IF(AND($O57&lt;&gt;"",OR($N57="",$N57="Pending")),"Check response",IF($L57="",IF($G57="","Awaiting approval","Ready to send"),IF(AND($M57&lt;&gt;"",$M57&lt;TODAY()),"Response overdue","Awaiting response"))))))))))</f>
        <v/>
      </c>
      <c r="T57" s="16" t="n"/>
      <c r="U57" s="25" t="n"/>
    </row>
    <row r="58" ht="34" customHeight="1">
      <c r="A58" s="16" t="n"/>
      <c r="B58" s="16" t="n"/>
      <c r="C58" s="16" t="n"/>
      <c r="D58" s="16" t="n"/>
      <c r="E58" s="17" t="n"/>
      <c r="F58" s="18" t="n"/>
      <c r="G58" s="17" t="n"/>
      <c r="H58" s="19" t="n"/>
      <c r="I58" s="18" t="n"/>
      <c r="J58" s="26">
        <f>IF(OR($F58="",$I58=""),"",IFERROR($I58-$F58,""))</f>
        <v/>
      </c>
      <c r="K58" s="27">
        <f>IF(OR($F58="",$I58=""),"",IFERROR($J58/$F58,""))</f>
        <v/>
      </c>
      <c r="L58" s="17" t="n"/>
      <c r="M58" s="28">
        <f>IF($A58="","",IF($L58="","",IFERROR($L58+Assumptions!$B$4,"")))</f>
        <v/>
      </c>
      <c r="N58" s="23" t="n"/>
      <c r="O58" s="17" t="n"/>
      <c r="P58" s="23" t="n"/>
      <c r="Q58" s="17" t="n"/>
      <c r="R58" s="28">
        <f>IF($A58="","",IF(OR($P58="Completed",$P58="Not Renewing",$P58="Withdrawn",$N58="Declined"),"",IF($N58="Accepted",IF($O58="","",IFERROR($O58+Assumptions!$B$5,"")),IF($N58="Countered",IF($O58="","",$O58),IF($L58&lt;&gt;"",$M58,IF($G58&lt;&gt;"",$G58,IF($E58="","",IFERROR($E58-Assumptions!$B$6,""))))))))</f>
        <v/>
      </c>
      <c r="S58" s="29">
        <f>IF($A58="","",IF(AND($P58="Completed",$Q58=""),"Check completion date",IF(AND($Q58&lt;&gt;"",$P58&lt;&gt;"Completed"),"Check agreement status",IF($P58="Completed","Completed",IF(OR($P58="Not Renewing",$P58="Withdrawn",$N58="Declined"),"Closed - no renewal",IF($N58="Accepted",IF($O58="","Check response date",IF(AND($R58&lt;&gt;"",$R58&lt;TODAY()),"Agreement follow-up","Accepted - agreement open")),IF($N58="Countered","Review counter",IF($N58="No Response","Review no response",IF(AND($O58&lt;&gt;"",OR($N58="",$N58="Pending")),"Check response",IF($L58="",IF($G58="","Awaiting approval","Ready to send"),IF(AND($M58&lt;&gt;"",$M58&lt;TODAY()),"Response overdue","Awaiting response"))))))))))</f>
        <v/>
      </c>
      <c r="T58" s="16" t="n"/>
      <c r="U58" s="25" t="n"/>
    </row>
    <row r="59" ht="34" customHeight="1">
      <c r="A59" s="16" t="n"/>
      <c r="B59" s="16" t="n"/>
      <c r="C59" s="16" t="n"/>
      <c r="D59" s="16" t="n"/>
      <c r="E59" s="17" t="n"/>
      <c r="F59" s="18" t="n"/>
      <c r="G59" s="17" t="n"/>
      <c r="H59" s="19" t="n"/>
      <c r="I59" s="18" t="n"/>
      <c r="J59" s="20">
        <f>IF(OR($F59="",$I59=""),"",IFERROR($I59-$F59,""))</f>
        <v/>
      </c>
      <c r="K59" s="21">
        <f>IF(OR($F59="",$I59=""),"",IFERROR($J59/$F59,""))</f>
        <v/>
      </c>
      <c r="L59" s="17" t="n"/>
      <c r="M59" s="22">
        <f>IF($A59="","",IF($L59="","",IFERROR($L59+Assumptions!$B$4,"")))</f>
        <v/>
      </c>
      <c r="N59" s="23" t="n"/>
      <c r="O59" s="17" t="n"/>
      <c r="P59" s="23" t="n"/>
      <c r="Q59" s="17" t="n"/>
      <c r="R59" s="22">
        <f>IF($A59="","",IF(OR($P59="Completed",$P59="Not Renewing",$P59="Withdrawn",$N59="Declined"),"",IF($N59="Accepted",IF($O59="","",IFERROR($O59+Assumptions!$B$5,"")),IF($N59="Countered",IF($O59="","",$O59),IF($L59&lt;&gt;"",$M59,IF($G59&lt;&gt;"",$G59,IF($E59="","",IFERROR($E59-Assumptions!$B$6,""))))))))</f>
        <v/>
      </c>
      <c r="S59" s="24">
        <f>IF($A59="","",IF(AND($P59="Completed",$Q59=""),"Check completion date",IF(AND($Q59&lt;&gt;"",$P59&lt;&gt;"Completed"),"Check agreement status",IF($P59="Completed","Completed",IF(OR($P59="Not Renewing",$P59="Withdrawn",$N59="Declined"),"Closed - no renewal",IF($N59="Accepted",IF($O59="","Check response date",IF(AND($R59&lt;&gt;"",$R59&lt;TODAY()),"Agreement follow-up","Accepted - agreement open")),IF($N59="Countered","Review counter",IF($N59="No Response","Review no response",IF(AND($O59&lt;&gt;"",OR($N59="",$N59="Pending")),"Check response",IF($L59="",IF($G59="","Awaiting approval","Ready to send"),IF(AND($M59&lt;&gt;"",$M59&lt;TODAY()),"Response overdue","Awaiting response"))))))))))</f>
        <v/>
      </c>
      <c r="T59" s="16" t="n"/>
      <c r="U59" s="25" t="n"/>
    </row>
    <row r="60" ht="34" customHeight="1">
      <c r="A60" s="16" t="n"/>
      <c r="B60" s="16" t="n"/>
      <c r="C60" s="16" t="n"/>
      <c r="D60" s="16" t="n"/>
      <c r="E60" s="17" t="n"/>
      <c r="F60" s="18" t="n"/>
      <c r="G60" s="17" t="n"/>
      <c r="H60" s="19" t="n"/>
      <c r="I60" s="18" t="n"/>
      <c r="J60" s="26">
        <f>IF(OR($F60="",$I60=""),"",IFERROR($I60-$F60,""))</f>
        <v/>
      </c>
      <c r="K60" s="27">
        <f>IF(OR($F60="",$I60=""),"",IFERROR($J60/$F60,""))</f>
        <v/>
      </c>
      <c r="L60" s="17" t="n"/>
      <c r="M60" s="28">
        <f>IF($A60="","",IF($L60="","",IFERROR($L60+Assumptions!$B$4,"")))</f>
        <v/>
      </c>
      <c r="N60" s="23" t="n"/>
      <c r="O60" s="17" t="n"/>
      <c r="P60" s="23" t="n"/>
      <c r="Q60" s="17" t="n"/>
      <c r="R60" s="28">
        <f>IF($A60="","",IF(OR($P60="Completed",$P60="Not Renewing",$P60="Withdrawn",$N60="Declined"),"",IF($N60="Accepted",IF($O60="","",IFERROR($O60+Assumptions!$B$5,"")),IF($N60="Countered",IF($O60="","",$O60),IF($L60&lt;&gt;"",$M60,IF($G60&lt;&gt;"",$G60,IF($E60="","",IFERROR($E60-Assumptions!$B$6,""))))))))</f>
        <v/>
      </c>
      <c r="S60" s="29">
        <f>IF($A60="","",IF(AND($P60="Completed",$Q60=""),"Check completion date",IF(AND($Q60&lt;&gt;"",$P60&lt;&gt;"Completed"),"Check agreement status",IF($P60="Completed","Completed",IF(OR($P60="Not Renewing",$P60="Withdrawn",$N60="Declined"),"Closed - no renewal",IF($N60="Accepted",IF($O60="","Check response date",IF(AND($R60&lt;&gt;"",$R60&lt;TODAY()),"Agreement follow-up","Accepted - agreement open")),IF($N60="Countered","Review counter",IF($N60="No Response","Review no response",IF(AND($O60&lt;&gt;"",OR($N60="",$N60="Pending")),"Check response",IF($L60="",IF($G60="","Awaiting approval","Ready to send"),IF(AND($M60&lt;&gt;"",$M60&lt;TODAY()),"Response overdue","Awaiting response"))))))))))</f>
        <v/>
      </c>
      <c r="T60" s="16" t="n"/>
      <c r="U60" s="25" t="n"/>
    </row>
    <row r="61" ht="34" customHeight="1">
      <c r="A61" s="16" t="n"/>
      <c r="B61" s="16" t="n"/>
      <c r="C61" s="16" t="n"/>
      <c r="D61" s="16" t="n"/>
      <c r="E61" s="17" t="n"/>
      <c r="F61" s="18" t="n"/>
      <c r="G61" s="17" t="n"/>
      <c r="H61" s="19" t="n"/>
      <c r="I61" s="18" t="n"/>
      <c r="J61" s="20">
        <f>IF(OR($F61="",$I61=""),"",IFERROR($I61-$F61,""))</f>
        <v/>
      </c>
      <c r="K61" s="21">
        <f>IF(OR($F61="",$I61=""),"",IFERROR($J61/$F61,""))</f>
        <v/>
      </c>
      <c r="L61" s="17" t="n"/>
      <c r="M61" s="22">
        <f>IF($A61="","",IF($L61="","",IFERROR($L61+Assumptions!$B$4,"")))</f>
        <v/>
      </c>
      <c r="N61" s="23" t="n"/>
      <c r="O61" s="17" t="n"/>
      <c r="P61" s="23" t="n"/>
      <c r="Q61" s="17" t="n"/>
      <c r="R61" s="22">
        <f>IF($A61="","",IF(OR($P61="Completed",$P61="Not Renewing",$P61="Withdrawn",$N61="Declined"),"",IF($N61="Accepted",IF($O61="","",IFERROR($O61+Assumptions!$B$5,"")),IF($N61="Countered",IF($O61="","",$O61),IF($L61&lt;&gt;"",$M61,IF($G61&lt;&gt;"",$G61,IF($E61="","",IFERROR($E61-Assumptions!$B$6,""))))))))</f>
        <v/>
      </c>
      <c r="S61" s="24">
        <f>IF($A61="","",IF(AND($P61="Completed",$Q61=""),"Check completion date",IF(AND($Q61&lt;&gt;"",$P61&lt;&gt;"Completed"),"Check agreement status",IF($P61="Completed","Completed",IF(OR($P61="Not Renewing",$P61="Withdrawn",$N61="Declined"),"Closed - no renewal",IF($N61="Accepted",IF($O61="","Check response date",IF(AND($R61&lt;&gt;"",$R61&lt;TODAY()),"Agreement follow-up","Accepted - agreement open")),IF($N61="Countered","Review counter",IF($N61="No Response","Review no response",IF(AND($O61&lt;&gt;"",OR($N61="",$N61="Pending")),"Check response",IF($L61="",IF($G61="","Awaiting approval","Ready to send"),IF(AND($M61&lt;&gt;"",$M61&lt;TODAY()),"Response overdue","Awaiting response"))))))))))</f>
        <v/>
      </c>
      <c r="T61" s="16" t="n"/>
      <c r="U61" s="25" t="n"/>
    </row>
    <row r="62" ht="34" customHeight="1">
      <c r="A62" s="16" t="n"/>
      <c r="B62" s="16" t="n"/>
      <c r="C62" s="16" t="n"/>
      <c r="D62" s="16" t="n"/>
      <c r="E62" s="17" t="n"/>
      <c r="F62" s="18" t="n"/>
      <c r="G62" s="17" t="n"/>
      <c r="H62" s="19" t="n"/>
      <c r="I62" s="18" t="n"/>
      <c r="J62" s="26">
        <f>IF(OR($F62="",$I62=""),"",IFERROR($I62-$F62,""))</f>
        <v/>
      </c>
      <c r="K62" s="27">
        <f>IF(OR($F62="",$I62=""),"",IFERROR($J62/$F62,""))</f>
        <v/>
      </c>
      <c r="L62" s="17" t="n"/>
      <c r="M62" s="28">
        <f>IF($A62="","",IF($L62="","",IFERROR($L62+Assumptions!$B$4,"")))</f>
        <v/>
      </c>
      <c r="N62" s="23" t="n"/>
      <c r="O62" s="17" t="n"/>
      <c r="P62" s="23" t="n"/>
      <c r="Q62" s="17" t="n"/>
      <c r="R62" s="28">
        <f>IF($A62="","",IF(OR($P62="Completed",$P62="Not Renewing",$P62="Withdrawn",$N62="Declined"),"",IF($N62="Accepted",IF($O62="","",IFERROR($O62+Assumptions!$B$5,"")),IF($N62="Countered",IF($O62="","",$O62),IF($L62&lt;&gt;"",$M62,IF($G62&lt;&gt;"",$G62,IF($E62="","",IFERROR($E62-Assumptions!$B$6,""))))))))</f>
        <v/>
      </c>
      <c r="S62" s="29">
        <f>IF($A62="","",IF(AND($P62="Completed",$Q62=""),"Check completion date",IF(AND($Q62&lt;&gt;"",$P62&lt;&gt;"Completed"),"Check agreement status",IF($P62="Completed","Completed",IF(OR($P62="Not Renewing",$P62="Withdrawn",$N62="Declined"),"Closed - no renewal",IF($N62="Accepted",IF($O62="","Check response date",IF(AND($R62&lt;&gt;"",$R62&lt;TODAY()),"Agreement follow-up","Accepted - agreement open")),IF($N62="Countered","Review counter",IF($N62="No Response","Review no response",IF(AND($O62&lt;&gt;"",OR($N62="",$N62="Pending")),"Check response",IF($L62="",IF($G62="","Awaiting approval","Ready to send"),IF(AND($M62&lt;&gt;"",$M62&lt;TODAY()),"Response overdue","Awaiting response"))))))))))</f>
        <v/>
      </c>
      <c r="T62" s="16" t="n"/>
      <c r="U62" s="25" t="n"/>
    </row>
    <row r="63" ht="34" customHeight="1">
      <c r="A63" s="16" t="n"/>
      <c r="B63" s="16" t="n"/>
      <c r="C63" s="16" t="n"/>
      <c r="D63" s="16" t="n"/>
      <c r="E63" s="17" t="n"/>
      <c r="F63" s="18" t="n"/>
      <c r="G63" s="17" t="n"/>
      <c r="H63" s="19" t="n"/>
      <c r="I63" s="18" t="n"/>
      <c r="J63" s="20">
        <f>IF(OR($F63="",$I63=""),"",IFERROR($I63-$F63,""))</f>
        <v/>
      </c>
      <c r="K63" s="21">
        <f>IF(OR($F63="",$I63=""),"",IFERROR($J63/$F63,""))</f>
        <v/>
      </c>
      <c r="L63" s="17" t="n"/>
      <c r="M63" s="22">
        <f>IF($A63="","",IF($L63="","",IFERROR($L63+Assumptions!$B$4,"")))</f>
        <v/>
      </c>
      <c r="N63" s="23" t="n"/>
      <c r="O63" s="17" t="n"/>
      <c r="P63" s="23" t="n"/>
      <c r="Q63" s="17" t="n"/>
      <c r="R63" s="22">
        <f>IF($A63="","",IF(OR($P63="Completed",$P63="Not Renewing",$P63="Withdrawn",$N63="Declined"),"",IF($N63="Accepted",IF($O63="","",IFERROR($O63+Assumptions!$B$5,"")),IF($N63="Countered",IF($O63="","",$O63),IF($L63&lt;&gt;"",$M63,IF($G63&lt;&gt;"",$G63,IF($E63="","",IFERROR($E63-Assumptions!$B$6,""))))))))</f>
        <v/>
      </c>
      <c r="S63" s="24">
        <f>IF($A63="","",IF(AND($P63="Completed",$Q63=""),"Check completion date",IF(AND($Q63&lt;&gt;"",$P63&lt;&gt;"Completed"),"Check agreement status",IF($P63="Completed","Completed",IF(OR($P63="Not Renewing",$P63="Withdrawn",$N63="Declined"),"Closed - no renewal",IF($N63="Accepted",IF($O63="","Check response date",IF(AND($R63&lt;&gt;"",$R63&lt;TODAY()),"Agreement follow-up","Accepted - agreement open")),IF($N63="Countered","Review counter",IF($N63="No Response","Review no response",IF(AND($O63&lt;&gt;"",OR($N63="",$N63="Pending")),"Check response",IF($L63="",IF($G63="","Awaiting approval","Ready to send"),IF(AND($M63&lt;&gt;"",$M63&lt;TODAY()),"Response overdue","Awaiting response"))))))))))</f>
        <v/>
      </c>
      <c r="T63" s="16" t="n"/>
      <c r="U63" s="25" t="n"/>
    </row>
    <row r="64" ht="34" customHeight="1">
      <c r="A64" s="16" t="n"/>
      <c r="B64" s="16" t="n"/>
      <c r="C64" s="16" t="n"/>
      <c r="D64" s="16" t="n"/>
      <c r="E64" s="17" t="n"/>
      <c r="F64" s="18" t="n"/>
      <c r="G64" s="17" t="n"/>
      <c r="H64" s="19" t="n"/>
      <c r="I64" s="18" t="n"/>
      <c r="J64" s="26">
        <f>IF(OR($F64="",$I64=""),"",IFERROR($I64-$F64,""))</f>
        <v/>
      </c>
      <c r="K64" s="27">
        <f>IF(OR($F64="",$I64=""),"",IFERROR($J64/$F64,""))</f>
        <v/>
      </c>
      <c r="L64" s="17" t="n"/>
      <c r="M64" s="28">
        <f>IF($A64="","",IF($L64="","",IFERROR($L64+Assumptions!$B$4,"")))</f>
        <v/>
      </c>
      <c r="N64" s="23" t="n"/>
      <c r="O64" s="17" t="n"/>
      <c r="P64" s="23" t="n"/>
      <c r="Q64" s="17" t="n"/>
      <c r="R64" s="28">
        <f>IF($A64="","",IF(OR($P64="Completed",$P64="Not Renewing",$P64="Withdrawn",$N64="Declined"),"",IF($N64="Accepted",IF($O64="","",IFERROR($O64+Assumptions!$B$5,"")),IF($N64="Countered",IF($O64="","",$O64),IF($L64&lt;&gt;"",$M64,IF($G64&lt;&gt;"",$G64,IF($E64="","",IFERROR($E64-Assumptions!$B$6,""))))))))</f>
        <v/>
      </c>
      <c r="S64" s="29">
        <f>IF($A64="","",IF(AND($P64="Completed",$Q64=""),"Check completion date",IF(AND($Q64&lt;&gt;"",$P64&lt;&gt;"Completed"),"Check agreement status",IF($P64="Completed","Completed",IF(OR($P64="Not Renewing",$P64="Withdrawn",$N64="Declined"),"Closed - no renewal",IF($N64="Accepted",IF($O64="","Check response date",IF(AND($R64&lt;&gt;"",$R64&lt;TODAY()),"Agreement follow-up","Accepted - agreement open")),IF($N64="Countered","Review counter",IF($N64="No Response","Review no response",IF(AND($O64&lt;&gt;"",OR($N64="",$N64="Pending")),"Check response",IF($L64="",IF($G64="","Awaiting approval","Ready to send"),IF(AND($M64&lt;&gt;"",$M64&lt;TODAY()),"Response overdue","Awaiting response"))))))))))</f>
        <v/>
      </c>
      <c r="T64" s="16" t="n"/>
      <c r="U64" s="25" t="n"/>
    </row>
    <row r="65" ht="34" customHeight="1">
      <c r="A65" s="16" t="n"/>
      <c r="B65" s="16" t="n"/>
      <c r="C65" s="16" t="n"/>
      <c r="D65" s="16" t="n"/>
      <c r="E65" s="17" t="n"/>
      <c r="F65" s="18" t="n"/>
      <c r="G65" s="17" t="n"/>
      <c r="H65" s="19" t="n"/>
      <c r="I65" s="18" t="n"/>
      <c r="J65" s="20">
        <f>IF(OR($F65="",$I65=""),"",IFERROR($I65-$F65,""))</f>
        <v/>
      </c>
      <c r="K65" s="21">
        <f>IF(OR($F65="",$I65=""),"",IFERROR($J65/$F65,""))</f>
        <v/>
      </c>
      <c r="L65" s="17" t="n"/>
      <c r="M65" s="22">
        <f>IF($A65="","",IF($L65="","",IFERROR($L65+Assumptions!$B$4,"")))</f>
        <v/>
      </c>
      <c r="N65" s="23" t="n"/>
      <c r="O65" s="17" t="n"/>
      <c r="P65" s="23" t="n"/>
      <c r="Q65" s="17" t="n"/>
      <c r="R65" s="22">
        <f>IF($A65="","",IF(OR($P65="Completed",$P65="Not Renewing",$P65="Withdrawn",$N65="Declined"),"",IF($N65="Accepted",IF($O65="","",IFERROR($O65+Assumptions!$B$5,"")),IF($N65="Countered",IF($O65="","",$O65),IF($L65&lt;&gt;"",$M65,IF($G65&lt;&gt;"",$G65,IF($E65="","",IFERROR($E65-Assumptions!$B$6,""))))))))</f>
        <v/>
      </c>
      <c r="S65" s="24">
        <f>IF($A65="","",IF(AND($P65="Completed",$Q65=""),"Check completion date",IF(AND($Q65&lt;&gt;"",$P65&lt;&gt;"Completed"),"Check agreement status",IF($P65="Completed","Completed",IF(OR($P65="Not Renewing",$P65="Withdrawn",$N65="Declined"),"Closed - no renewal",IF($N65="Accepted",IF($O65="","Check response date",IF(AND($R65&lt;&gt;"",$R65&lt;TODAY()),"Agreement follow-up","Accepted - agreement open")),IF($N65="Countered","Review counter",IF($N65="No Response","Review no response",IF(AND($O65&lt;&gt;"",OR($N65="",$N65="Pending")),"Check response",IF($L65="",IF($G65="","Awaiting approval","Ready to send"),IF(AND($M65&lt;&gt;"",$M65&lt;TODAY()),"Response overdue","Awaiting response"))))))))))</f>
        <v/>
      </c>
      <c r="T65" s="16" t="n"/>
      <c r="U65" s="25" t="n"/>
    </row>
    <row r="66" ht="34" customHeight="1">
      <c r="A66" s="16" t="n"/>
      <c r="B66" s="16" t="n"/>
      <c r="C66" s="16" t="n"/>
      <c r="D66" s="16" t="n"/>
      <c r="E66" s="17" t="n"/>
      <c r="F66" s="18" t="n"/>
      <c r="G66" s="17" t="n"/>
      <c r="H66" s="19" t="n"/>
      <c r="I66" s="18" t="n"/>
      <c r="J66" s="26">
        <f>IF(OR($F66="",$I66=""),"",IFERROR($I66-$F66,""))</f>
        <v/>
      </c>
      <c r="K66" s="27">
        <f>IF(OR($F66="",$I66=""),"",IFERROR($J66/$F66,""))</f>
        <v/>
      </c>
      <c r="L66" s="17" t="n"/>
      <c r="M66" s="28">
        <f>IF($A66="","",IF($L66="","",IFERROR($L66+Assumptions!$B$4,"")))</f>
        <v/>
      </c>
      <c r="N66" s="23" t="n"/>
      <c r="O66" s="17" t="n"/>
      <c r="P66" s="23" t="n"/>
      <c r="Q66" s="17" t="n"/>
      <c r="R66" s="28">
        <f>IF($A66="","",IF(OR($P66="Completed",$P66="Not Renewing",$P66="Withdrawn",$N66="Declined"),"",IF($N66="Accepted",IF($O66="","",IFERROR($O66+Assumptions!$B$5,"")),IF($N66="Countered",IF($O66="","",$O66),IF($L66&lt;&gt;"",$M66,IF($G66&lt;&gt;"",$G66,IF($E66="","",IFERROR($E66-Assumptions!$B$6,""))))))))</f>
        <v/>
      </c>
      <c r="S66" s="29">
        <f>IF($A66="","",IF(AND($P66="Completed",$Q66=""),"Check completion date",IF(AND($Q66&lt;&gt;"",$P66&lt;&gt;"Completed"),"Check agreement status",IF($P66="Completed","Completed",IF(OR($P66="Not Renewing",$P66="Withdrawn",$N66="Declined"),"Closed - no renewal",IF($N66="Accepted",IF($O66="","Check response date",IF(AND($R66&lt;&gt;"",$R66&lt;TODAY()),"Agreement follow-up","Accepted - agreement open")),IF($N66="Countered","Review counter",IF($N66="No Response","Review no response",IF(AND($O66&lt;&gt;"",OR($N66="",$N66="Pending")),"Check response",IF($L66="",IF($G66="","Awaiting approval","Ready to send"),IF(AND($M66&lt;&gt;"",$M66&lt;TODAY()),"Response overdue","Awaiting response"))))))))))</f>
        <v/>
      </c>
      <c r="T66" s="16" t="n"/>
      <c r="U66" s="25" t="n"/>
    </row>
    <row r="67" ht="34" customHeight="1">
      <c r="A67" s="16" t="n"/>
      <c r="B67" s="16" t="n"/>
      <c r="C67" s="16" t="n"/>
      <c r="D67" s="16" t="n"/>
      <c r="E67" s="17" t="n"/>
      <c r="F67" s="18" t="n"/>
      <c r="G67" s="17" t="n"/>
      <c r="H67" s="19" t="n"/>
      <c r="I67" s="18" t="n"/>
      <c r="J67" s="20">
        <f>IF(OR($F67="",$I67=""),"",IFERROR($I67-$F67,""))</f>
        <v/>
      </c>
      <c r="K67" s="21">
        <f>IF(OR($F67="",$I67=""),"",IFERROR($J67/$F67,""))</f>
        <v/>
      </c>
      <c r="L67" s="17" t="n"/>
      <c r="M67" s="22">
        <f>IF($A67="","",IF($L67="","",IFERROR($L67+Assumptions!$B$4,"")))</f>
        <v/>
      </c>
      <c r="N67" s="23" t="n"/>
      <c r="O67" s="17" t="n"/>
      <c r="P67" s="23" t="n"/>
      <c r="Q67" s="17" t="n"/>
      <c r="R67" s="22">
        <f>IF($A67="","",IF(OR($P67="Completed",$P67="Not Renewing",$P67="Withdrawn",$N67="Declined"),"",IF($N67="Accepted",IF($O67="","",IFERROR($O67+Assumptions!$B$5,"")),IF($N67="Countered",IF($O67="","",$O67),IF($L67&lt;&gt;"",$M67,IF($G67&lt;&gt;"",$G67,IF($E67="","",IFERROR($E67-Assumptions!$B$6,""))))))))</f>
        <v/>
      </c>
      <c r="S67" s="24">
        <f>IF($A67="","",IF(AND($P67="Completed",$Q67=""),"Check completion date",IF(AND($Q67&lt;&gt;"",$P67&lt;&gt;"Completed"),"Check agreement status",IF($P67="Completed","Completed",IF(OR($P67="Not Renewing",$P67="Withdrawn",$N67="Declined"),"Closed - no renewal",IF($N67="Accepted",IF($O67="","Check response date",IF(AND($R67&lt;&gt;"",$R67&lt;TODAY()),"Agreement follow-up","Accepted - agreement open")),IF($N67="Countered","Review counter",IF($N67="No Response","Review no response",IF(AND($O67&lt;&gt;"",OR($N67="",$N67="Pending")),"Check response",IF($L67="",IF($G67="","Awaiting approval","Ready to send"),IF(AND($M67&lt;&gt;"",$M67&lt;TODAY()),"Response overdue","Awaiting response"))))))))))</f>
        <v/>
      </c>
      <c r="T67" s="16" t="n"/>
      <c r="U67" s="25" t="n"/>
    </row>
    <row r="68" ht="34" customHeight="1">
      <c r="A68" s="16" t="n"/>
      <c r="B68" s="16" t="n"/>
      <c r="C68" s="16" t="n"/>
      <c r="D68" s="16" t="n"/>
      <c r="E68" s="17" t="n"/>
      <c r="F68" s="18" t="n"/>
      <c r="G68" s="17" t="n"/>
      <c r="H68" s="19" t="n"/>
      <c r="I68" s="18" t="n"/>
      <c r="J68" s="26">
        <f>IF(OR($F68="",$I68=""),"",IFERROR($I68-$F68,""))</f>
        <v/>
      </c>
      <c r="K68" s="27">
        <f>IF(OR($F68="",$I68=""),"",IFERROR($J68/$F68,""))</f>
        <v/>
      </c>
      <c r="L68" s="17" t="n"/>
      <c r="M68" s="28">
        <f>IF($A68="","",IF($L68="","",IFERROR($L68+Assumptions!$B$4,"")))</f>
        <v/>
      </c>
      <c r="N68" s="23" t="n"/>
      <c r="O68" s="17" t="n"/>
      <c r="P68" s="23" t="n"/>
      <c r="Q68" s="17" t="n"/>
      <c r="R68" s="28">
        <f>IF($A68="","",IF(OR($P68="Completed",$P68="Not Renewing",$P68="Withdrawn",$N68="Declined"),"",IF($N68="Accepted",IF($O68="","",IFERROR($O68+Assumptions!$B$5,"")),IF($N68="Countered",IF($O68="","",$O68),IF($L68&lt;&gt;"",$M68,IF($G68&lt;&gt;"",$G68,IF($E68="","",IFERROR($E68-Assumptions!$B$6,""))))))))</f>
        <v/>
      </c>
      <c r="S68" s="29">
        <f>IF($A68="","",IF(AND($P68="Completed",$Q68=""),"Check completion date",IF(AND($Q68&lt;&gt;"",$P68&lt;&gt;"Completed"),"Check agreement status",IF($P68="Completed","Completed",IF(OR($P68="Not Renewing",$P68="Withdrawn",$N68="Declined"),"Closed - no renewal",IF($N68="Accepted",IF($O68="","Check response date",IF(AND($R68&lt;&gt;"",$R68&lt;TODAY()),"Agreement follow-up","Accepted - agreement open")),IF($N68="Countered","Review counter",IF($N68="No Response","Review no response",IF(AND($O68&lt;&gt;"",OR($N68="",$N68="Pending")),"Check response",IF($L68="",IF($G68="","Awaiting approval","Ready to send"),IF(AND($M68&lt;&gt;"",$M68&lt;TODAY()),"Response overdue","Awaiting response"))))))))))</f>
        <v/>
      </c>
      <c r="T68" s="16" t="n"/>
      <c r="U68" s="25" t="n"/>
    </row>
    <row r="69" ht="34" customHeight="1">
      <c r="A69" s="16" t="n"/>
      <c r="B69" s="16" t="n"/>
      <c r="C69" s="16" t="n"/>
      <c r="D69" s="16" t="n"/>
      <c r="E69" s="17" t="n"/>
      <c r="F69" s="18" t="n"/>
      <c r="G69" s="17" t="n"/>
      <c r="H69" s="19" t="n"/>
      <c r="I69" s="18" t="n"/>
      <c r="J69" s="20">
        <f>IF(OR($F69="",$I69=""),"",IFERROR($I69-$F69,""))</f>
        <v/>
      </c>
      <c r="K69" s="21">
        <f>IF(OR($F69="",$I69=""),"",IFERROR($J69/$F69,""))</f>
        <v/>
      </c>
      <c r="L69" s="17" t="n"/>
      <c r="M69" s="22">
        <f>IF($A69="","",IF($L69="","",IFERROR($L69+Assumptions!$B$4,"")))</f>
        <v/>
      </c>
      <c r="N69" s="23" t="n"/>
      <c r="O69" s="17" t="n"/>
      <c r="P69" s="23" t="n"/>
      <c r="Q69" s="17" t="n"/>
      <c r="R69" s="22">
        <f>IF($A69="","",IF(OR($P69="Completed",$P69="Not Renewing",$P69="Withdrawn",$N69="Declined"),"",IF($N69="Accepted",IF($O69="","",IFERROR($O69+Assumptions!$B$5,"")),IF($N69="Countered",IF($O69="","",$O69),IF($L69&lt;&gt;"",$M69,IF($G69&lt;&gt;"",$G69,IF($E69="","",IFERROR($E69-Assumptions!$B$6,""))))))))</f>
        <v/>
      </c>
      <c r="S69" s="24">
        <f>IF($A69="","",IF(AND($P69="Completed",$Q69=""),"Check completion date",IF(AND($Q69&lt;&gt;"",$P69&lt;&gt;"Completed"),"Check agreement status",IF($P69="Completed","Completed",IF(OR($P69="Not Renewing",$P69="Withdrawn",$N69="Declined"),"Closed - no renewal",IF($N69="Accepted",IF($O69="","Check response date",IF(AND($R69&lt;&gt;"",$R69&lt;TODAY()),"Agreement follow-up","Accepted - agreement open")),IF($N69="Countered","Review counter",IF($N69="No Response","Review no response",IF(AND($O69&lt;&gt;"",OR($N69="",$N69="Pending")),"Check response",IF($L69="",IF($G69="","Awaiting approval","Ready to send"),IF(AND($M69&lt;&gt;"",$M69&lt;TODAY()),"Response overdue","Awaiting response"))))))))))</f>
        <v/>
      </c>
      <c r="T69" s="16" t="n"/>
      <c r="U69" s="25" t="n"/>
    </row>
    <row r="70" ht="34" customHeight="1">
      <c r="A70" s="16" t="n"/>
      <c r="B70" s="16" t="n"/>
      <c r="C70" s="16" t="n"/>
      <c r="D70" s="16" t="n"/>
      <c r="E70" s="17" t="n"/>
      <c r="F70" s="18" t="n"/>
      <c r="G70" s="17" t="n"/>
      <c r="H70" s="19" t="n"/>
      <c r="I70" s="18" t="n"/>
      <c r="J70" s="26">
        <f>IF(OR($F70="",$I70=""),"",IFERROR($I70-$F70,""))</f>
        <v/>
      </c>
      <c r="K70" s="27">
        <f>IF(OR($F70="",$I70=""),"",IFERROR($J70/$F70,""))</f>
        <v/>
      </c>
      <c r="L70" s="17" t="n"/>
      <c r="M70" s="28">
        <f>IF($A70="","",IF($L70="","",IFERROR($L70+Assumptions!$B$4,"")))</f>
        <v/>
      </c>
      <c r="N70" s="23" t="n"/>
      <c r="O70" s="17" t="n"/>
      <c r="P70" s="23" t="n"/>
      <c r="Q70" s="17" t="n"/>
      <c r="R70" s="28">
        <f>IF($A70="","",IF(OR($P70="Completed",$P70="Not Renewing",$P70="Withdrawn",$N70="Declined"),"",IF($N70="Accepted",IF($O70="","",IFERROR($O70+Assumptions!$B$5,"")),IF($N70="Countered",IF($O70="","",$O70),IF($L70&lt;&gt;"",$M70,IF($G70&lt;&gt;"",$G70,IF($E70="","",IFERROR($E70-Assumptions!$B$6,""))))))))</f>
        <v/>
      </c>
      <c r="S70" s="29">
        <f>IF($A70="","",IF(AND($P70="Completed",$Q70=""),"Check completion date",IF(AND($Q70&lt;&gt;"",$P70&lt;&gt;"Completed"),"Check agreement status",IF($P70="Completed","Completed",IF(OR($P70="Not Renewing",$P70="Withdrawn",$N70="Declined"),"Closed - no renewal",IF($N70="Accepted",IF($O70="","Check response date",IF(AND($R70&lt;&gt;"",$R70&lt;TODAY()),"Agreement follow-up","Accepted - agreement open")),IF($N70="Countered","Review counter",IF($N70="No Response","Review no response",IF(AND($O70&lt;&gt;"",OR($N70="",$N70="Pending")),"Check response",IF($L70="",IF($G70="","Awaiting approval","Ready to send"),IF(AND($M70&lt;&gt;"",$M70&lt;TODAY()),"Response overdue","Awaiting response"))))))))))</f>
        <v/>
      </c>
      <c r="T70" s="16" t="n"/>
      <c r="U70" s="25" t="n"/>
    </row>
    <row r="71" ht="34" customHeight="1">
      <c r="A71" s="16" t="n"/>
      <c r="B71" s="16" t="n"/>
      <c r="C71" s="16" t="n"/>
      <c r="D71" s="16" t="n"/>
      <c r="E71" s="17" t="n"/>
      <c r="F71" s="18" t="n"/>
      <c r="G71" s="17" t="n"/>
      <c r="H71" s="19" t="n"/>
      <c r="I71" s="18" t="n"/>
      <c r="J71" s="20">
        <f>IF(OR($F71="",$I71=""),"",IFERROR($I71-$F71,""))</f>
        <v/>
      </c>
      <c r="K71" s="21">
        <f>IF(OR($F71="",$I71=""),"",IFERROR($J71/$F71,""))</f>
        <v/>
      </c>
      <c r="L71" s="17" t="n"/>
      <c r="M71" s="22">
        <f>IF($A71="","",IF($L71="","",IFERROR($L71+Assumptions!$B$4,"")))</f>
        <v/>
      </c>
      <c r="N71" s="23" t="n"/>
      <c r="O71" s="17" t="n"/>
      <c r="P71" s="23" t="n"/>
      <c r="Q71" s="17" t="n"/>
      <c r="R71" s="22">
        <f>IF($A71="","",IF(OR($P71="Completed",$P71="Not Renewing",$P71="Withdrawn",$N71="Declined"),"",IF($N71="Accepted",IF($O71="","",IFERROR($O71+Assumptions!$B$5,"")),IF($N71="Countered",IF($O71="","",$O71),IF($L71&lt;&gt;"",$M71,IF($G71&lt;&gt;"",$G71,IF($E71="","",IFERROR($E71-Assumptions!$B$6,""))))))))</f>
        <v/>
      </c>
      <c r="S71" s="24">
        <f>IF($A71="","",IF(AND($P71="Completed",$Q71=""),"Check completion date",IF(AND($Q71&lt;&gt;"",$P71&lt;&gt;"Completed"),"Check agreement status",IF($P71="Completed","Completed",IF(OR($P71="Not Renewing",$P71="Withdrawn",$N71="Declined"),"Closed - no renewal",IF($N71="Accepted",IF($O71="","Check response date",IF(AND($R71&lt;&gt;"",$R71&lt;TODAY()),"Agreement follow-up","Accepted - agreement open")),IF($N71="Countered","Review counter",IF($N71="No Response","Review no response",IF(AND($O71&lt;&gt;"",OR($N71="",$N71="Pending")),"Check response",IF($L71="",IF($G71="","Awaiting approval","Ready to send"),IF(AND($M71&lt;&gt;"",$M71&lt;TODAY()),"Response overdue","Awaiting response"))))))))))</f>
        <v/>
      </c>
      <c r="T71" s="16" t="n"/>
      <c r="U71" s="25" t="n"/>
    </row>
    <row r="72" ht="34" customHeight="1">
      <c r="A72" s="16" t="n"/>
      <c r="B72" s="16" t="n"/>
      <c r="C72" s="16" t="n"/>
      <c r="D72" s="16" t="n"/>
      <c r="E72" s="17" t="n"/>
      <c r="F72" s="18" t="n"/>
      <c r="G72" s="17" t="n"/>
      <c r="H72" s="19" t="n"/>
      <c r="I72" s="18" t="n"/>
      <c r="J72" s="26">
        <f>IF(OR($F72="",$I72=""),"",IFERROR($I72-$F72,""))</f>
        <v/>
      </c>
      <c r="K72" s="27">
        <f>IF(OR($F72="",$I72=""),"",IFERROR($J72/$F72,""))</f>
        <v/>
      </c>
      <c r="L72" s="17" t="n"/>
      <c r="M72" s="28">
        <f>IF($A72="","",IF($L72="","",IFERROR($L72+Assumptions!$B$4,"")))</f>
        <v/>
      </c>
      <c r="N72" s="23" t="n"/>
      <c r="O72" s="17" t="n"/>
      <c r="P72" s="23" t="n"/>
      <c r="Q72" s="17" t="n"/>
      <c r="R72" s="28">
        <f>IF($A72="","",IF(OR($P72="Completed",$P72="Not Renewing",$P72="Withdrawn",$N72="Declined"),"",IF($N72="Accepted",IF($O72="","",IFERROR($O72+Assumptions!$B$5,"")),IF($N72="Countered",IF($O72="","",$O72),IF($L72&lt;&gt;"",$M72,IF($G72&lt;&gt;"",$G72,IF($E72="","",IFERROR($E72-Assumptions!$B$6,""))))))))</f>
        <v/>
      </c>
      <c r="S72" s="29">
        <f>IF($A72="","",IF(AND($P72="Completed",$Q72=""),"Check completion date",IF(AND($Q72&lt;&gt;"",$P72&lt;&gt;"Completed"),"Check agreement status",IF($P72="Completed","Completed",IF(OR($P72="Not Renewing",$P72="Withdrawn",$N72="Declined"),"Closed - no renewal",IF($N72="Accepted",IF($O72="","Check response date",IF(AND($R72&lt;&gt;"",$R72&lt;TODAY()),"Agreement follow-up","Accepted - agreement open")),IF($N72="Countered","Review counter",IF($N72="No Response","Review no response",IF(AND($O72&lt;&gt;"",OR($N72="",$N72="Pending")),"Check response",IF($L72="",IF($G72="","Awaiting approval","Ready to send"),IF(AND($M72&lt;&gt;"",$M72&lt;TODAY()),"Response overdue","Awaiting response"))))))))))</f>
        <v/>
      </c>
      <c r="T72" s="16" t="n"/>
      <c r="U72" s="25" t="n"/>
    </row>
    <row r="73" ht="34" customHeight="1">
      <c r="A73" s="16" t="n"/>
      <c r="B73" s="16" t="n"/>
      <c r="C73" s="16" t="n"/>
      <c r="D73" s="16" t="n"/>
      <c r="E73" s="17" t="n"/>
      <c r="F73" s="18" t="n"/>
      <c r="G73" s="17" t="n"/>
      <c r="H73" s="19" t="n"/>
      <c r="I73" s="18" t="n"/>
      <c r="J73" s="20">
        <f>IF(OR($F73="",$I73=""),"",IFERROR($I73-$F73,""))</f>
        <v/>
      </c>
      <c r="K73" s="21">
        <f>IF(OR($F73="",$I73=""),"",IFERROR($J73/$F73,""))</f>
        <v/>
      </c>
      <c r="L73" s="17" t="n"/>
      <c r="M73" s="22">
        <f>IF($A73="","",IF($L73="","",IFERROR($L73+Assumptions!$B$4,"")))</f>
        <v/>
      </c>
      <c r="N73" s="23" t="n"/>
      <c r="O73" s="17" t="n"/>
      <c r="P73" s="23" t="n"/>
      <c r="Q73" s="17" t="n"/>
      <c r="R73" s="22">
        <f>IF($A73="","",IF(OR($P73="Completed",$P73="Not Renewing",$P73="Withdrawn",$N73="Declined"),"",IF($N73="Accepted",IF($O73="","",IFERROR($O73+Assumptions!$B$5,"")),IF($N73="Countered",IF($O73="","",$O73),IF($L73&lt;&gt;"",$M73,IF($G73&lt;&gt;"",$G73,IF($E73="","",IFERROR($E73-Assumptions!$B$6,""))))))))</f>
        <v/>
      </c>
      <c r="S73" s="24">
        <f>IF($A73="","",IF(AND($P73="Completed",$Q73=""),"Check completion date",IF(AND($Q73&lt;&gt;"",$P73&lt;&gt;"Completed"),"Check agreement status",IF($P73="Completed","Completed",IF(OR($P73="Not Renewing",$P73="Withdrawn",$N73="Declined"),"Closed - no renewal",IF($N73="Accepted",IF($O73="","Check response date",IF(AND($R73&lt;&gt;"",$R73&lt;TODAY()),"Agreement follow-up","Accepted - agreement open")),IF($N73="Countered","Review counter",IF($N73="No Response","Review no response",IF(AND($O73&lt;&gt;"",OR($N73="",$N73="Pending")),"Check response",IF($L73="",IF($G73="","Awaiting approval","Ready to send"),IF(AND($M73&lt;&gt;"",$M73&lt;TODAY()),"Response overdue","Awaiting response"))))))))))</f>
        <v/>
      </c>
      <c r="T73" s="16" t="n"/>
      <c r="U73" s="25" t="n"/>
    </row>
    <row r="74" ht="34" customHeight="1">
      <c r="A74" s="16" t="n"/>
      <c r="B74" s="16" t="n"/>
      <c r="C74" s="16" t="n"/>
      <c r="D74" s="16" t="n"/>
      <c r="E74" s="17" t="n"/>
      <c r="F74" s="18" t="n"/>
      <c r="G74" s="17" t="n"/>
      <c r="H74" s="19" t="n"/>
      <c r="I74" s="18" t="n"/>
      <c r="J74" s="26">
        <f>IF(OR($F74="",$I74=""),"",IFERROR($I74-$F74,""))</f>
        <v/>
      </c>
      <c r="K74" s="27">
        <f>IF(OR($F74="",$I74=""),"",IFERROR($J74/$F74,""))</f>
        <v/>
      </c>
      <c r="L74" s="17" t="n"/>
      <c r="M74" s="28">
        <f>IF($A74="","",IF($L74="","",IFERROR($L74+Assumptions!$B$4,"")))</f>
        <v/>
      </c>
      <c r="N74" s="23" t="n"/>
      <c r="O74" s="17" t="n"/>
      <c r="P74" s="23" t="n"/>
      <c r="Q74" s="17" t="n"/>
      <c r="R74" s="28">
        <f>IF($A74="","",IF(OR($P74="Completed",$P74="Not Renewing",$P74="Withdrawn",$N74="Declined"),"",IF($N74="Accepted",IF($O74="","",IFERROR($O74+Assumptions!$B$5,"")),IF($N74="Countered",IF($O74="","",$O74),IF($L74&lt;&gt;"",$M74,IF($G74&lt;&gt;"",$G74,IF($E74="","",IFERROR($E74-Assumptions!$B$6,""))))))))</f>
        <v/>
      </c>
      <c r="S74" s="29">
        <f>IF($A74="","",IF(AND($P74="Completed",$Q74=""),"Check completion date",IF(AND($Q74&lt;&gt;"",$P74&lt;&gt;"Completed"),"Check agreement status",IF($P74="Completed","Completed",IF(OR($P74="Not Renewing",$P74="Withdrawn",$N74="Declined"),"Closed - no renewal",IF($N74="Accepted",IF($O74="","Check response date",IF(AND($R74&lt;&gt;"",$R74&lt;TODAY()),"Agreement follow-up","Accepted - agreement open")),IF($N74="Countered","Review counter",IF($N74="No Response","Review no response",IF(AND($O74&lt;&gt;"",OR($N74="",$N74="Pending")),"Check response",IF($L74="",IF($G74="","Awaiting approval","Ready to send"),IF(AND($M74&lt;&gt;"",$M74&lt;TODAY()),"Response overdue","Awaiting response"))))))))))</f>
        <v/>
      </c>
      <c r="T74" s="16" t="n"/>
      <c r="U74" s="25" t="n"/>
    </row>
    <row r="75" ht="34" customHeight="1">
      <c r="A75" s="16" t="n"/>
      <c r="B75" s="16" t="n"/>
      <c r="C75" s="16" t="n"/>
      <c r="D75" s="16" t="n"/>
      <c r="E75" s="17" t="n"/>
      <c r="F75" s="18" t="n"/>
      <c r="G75" s="17" t="n"/>
      <c r="H75" s="19" t="n"/>
      <c r="I75" s="18" t="n"/>
      <c r="J75" s="20">
        <f>IF(OR($F75="",$I75=""),"",IFERROR($I75-$F75,""))</f>
        <v/>
      </c>
      <c r="K75" s="21">
        <f>IF(OR($F75="",$I75=""),"",IFERROR($J75/$F75,""))</f>
        <v/>
      </c>
      <c r="L75" s="17" t="n"/>
      <c r="M75" s="22">
        <f>IF($A75="","",IF($L75="","",IFERROR($L75+Assumptions!$B$4,"")))</f>
        <v/>
      </c>
      <c r="N75" s="23" t="n"/>
      <c r="O75" s="17" t="n"/>
      <c r="P75" s="23" t="n"/>
      <c r="Q75" s="17" t="n"/>
      <c r="R75" s="22">
        <f>IF($A75="","",IF(OR($P75="Completed",$P75="Not Renewing",$P75="Withdrawn",$N75="Declined"),"",IF($N75="Accepted",IF($O75="","",IFERROR($O75+Assumptions!$B$5,"")),IF($N75="Countered",IF($O75="","",$O75),IF($L75&lt;&gt;"",$M75,IF($G75&lt;&gt;"",$G75,IF($E75="","",IFERROR($E75-Assumptions!$B$6,""))))))))</f>
        <v/>
      </c>
      <c r="S75" s="24">
        <f>IF($A75="","",IF(AND($P75="Completed",$Q75=""),"Check completion date",IF(AND($Q75&lt;&gt;"",$P75&lt;&gt;"Completed"),"Check agreement status",IF($P75="Completed","Completed",IF(OR($P75="Not Renewing",$P75="Withdrawn",$N75="Declined"),"Closed - no renewal",IF($N75="Accepted",IF($O75="","Check response date",IF(AND($R75&lt;&gt;"",$R75&lt;TODAY()),"Agreement follow-up","Accepted - agreement open")),IF($N75="Countered","Review counter",IF($N75="No Response","Review no response",IF(AND($O75&lt;&gt;"",OR($N75="",$N75="Pending")),"Check response",IF($L75="",IF($G75="","Awaiting approval","Ready to send"),IF(AND($M75&lt;&gt;"",$M75&lt;TODAY()),"Response overdue","Awaiting response"))))))))))</f>
        <v/>
      </c>
      <c r="T75" s="16" t="n"/>
      <c r="U75" s="25" t="n"/>
    </row>
    <row r="76" ht="34" customHeight="1">
      <c r="A76" s="16" t="n"/>
      <c r="B76" s="16" t="n"/>
      <c r="C76" s="16" t="n"/>
      <c r="D76" s="16" t="n"/>
      <c r="E76" s="17" t="n"/>
      <c r="F76" s="18" t="n"/>
      <c r="G76" s="17" t="n"/>
      <c r="H76" s="19" t="n"/>
      <c r="I76" s="18" t="n"/>
      <c r="J76" s="26">
        <f>IF(OR($F76="",$I76=""),"",IFERROR($I76-$F76,""))</f>
        <v/>
      </c>
      <c r="K76" s="27">
        <f>IF(OR($F76="",$I76=""),"",IFERROR($J76/$F76,""))</f>
        <v/>
      </c>
      <c r="L76" s="17" t="n"/>
      <c r="M76" s="28">
        <f>IF($A76="","",IF($L76="","",IFERROR($L76+Assumptions!$B$4,"")))</f>
        <v/>
      </c>
      <c r="N76" s="23" t="n"/>
      <c r="O76" s="17" t="n"/>
      <c r="P76" s="23" t="n"/>
      <c r="Q76" s="17" t="n"/>
      <c r="R76" s="28">
        <f>IF($A76="","",IF(OR($P76="Completed",$P76="Not Renewing",$P76="Withdrawn",$N76="Declined"),"",IF($N76="Accepted",IF($O76="","",IFERROR($O76+Assumptions!$B$5,"")),IF($N76="Countered",IF($O76="","",$O76),IF($L76&lt;&gt;"",$M76,IF($G76&lt;&gt;"",$G76,IF($E76="","",IFERROR($E76-Assumptions!$B$6,""))))))))</f>
        <v/>
      </c>
      <c r="S76" s="29">
        <f>IF($A76="","",IF(AND($P76="Completed",$Q76=""),"Check completion date",IF(AND($Q76&lt;&gt;"",$P76&lt;&gt;"Completed"),"Check agreement status",IF($P76="Completed","Completed",IF(OR($P76="Not Renewing",$P76="Withdrawn",$N76="Declined"),"Closed - no renewal",IF($N76="Accepted",IF($O76="","Check response date",IF(AND($R76&lt;&gt;"",$R76&lt;TODAY()),"Agreement follow-up","Accepted - agreement open")),IF($N76="Countered","Review counter",IF($N76="No Response","Review no response",IF(AND($O76&lt;&gt;"",OR($N76="",$N76="Pending")),"Check response",IF($L76="",IF($G76="","Awaiting approval","Ready to send"),IF(AND($M76&lt;&gt;"",$M76&lt;TODAY()),"Response overdue","Awaiting response"))))))))))</f>
        <v/>
      </c>
      <c r="T76" s="16" t="n"/>
      <c r="U76" s="25" t="n"/>
    </row>
    <row r="77" ht="34" customHeight="1">
      <c r="A77" s="16" t="n"/>
      <c r="B77" s="16" t="n"/>
      <c r="C77" s="16" t="n"/>
      <c r="D77" s="16" t="n"/>
      <c r="E77" s="17" t="n"/>
      <c r="F77" s="18" t="n"/>
      <c r="G77" s="17" t="n"/>
      <c r="H77" s="19" t="n"/>
      <c r="I77" s="18" t="n"/>
      <c r="J77" s="20">
        <f>IF(OR($F77="",$I77=""),"",IFERROR($I77-$F77,""))</f>
        <v/>
      </c>
      <c r="K77" s="21">
        <f>IF(OR($F77="",$I77=""),"",IFERROR($J77/$F77,""))</f>
        <v/>
      </c>
      <c r="L77" s="17" t="n"/>
      <c r="M77" s="22">
        <f>IF($A77="","",IF($L77="","",IFERROR($L77+Assumptions!$B$4,"")))</f>
        <v/>
      </c>
      <c r="N77" s="23" t="n"/>
      <c r="O77" s="17" t="n"/>
      <c r="P77" s="23" t="n"/>
      <c r="Q77" s="17" t="n"/>
      <c r="R77" s="22">
        <f>IF($A77="","",IF(OR($P77="Completed",$P77="Not Renewing",$P77="Withdrawn",$N77="Declined"),"",IF($N77="Accepted",IF($O77="","",IFERROR($O77+Assumptions!$B$5,"")),IF($N77="Countered",IF($O77="","",$O77),IF($L77&lt;&gt;"",$M77,IF($G77&lt;&gt;"",$G77,IF($E77="","",IFERROR($E77-Assumptions!$B$6,""))))))))</f>
        <v/>
      </c>
      <c r="S77" s="24">
        <f>IF($A77="","",IF(AND($P77="Completed",$Q77=""),"Check completion date",IF(AND($Q77&lt;&gt;"",$P77&lt;&gt;"Completed"),"Check agreement status",IF($P77="Completed","Completed",IF(OR($P77="Not Renewing",$P77="Withdrawn",$N77="Declined"),"Closed - no renewal",IF($N77="Accepted",IF($O77="","Check response date",IF(AND($R77&lt;&gt;"",$R77&lt;TODAY()),"Agreement follow-up","Accepted - agreement open")),IF($N77="Countered","Review counter",IF($N77="No Response","Review no response",IF(AND($O77&lt;&gt;"",OR($N77="",$N77="Pending")),"Check response",IF($L77="",IF($G77="","Awaiting approval","Ready to send"),IF(AND($M77&lt;&gt;"",$M77&lt;TODAY()),"Response overdue","Awaiting response"))))))))))</f>
        <v/>
      </c>
      <c r="T77" s="16" t="n"/>
      <c r="U77" s="25" t="n"/>
    </row>
    <row r="78" ht="34" customHeight="1">
      <c r="A78" s="16" t="n"/>
      <c r="B78" s="16" t="n"/>
      <c r="C78" s="16" t="n"/>
      <c r="D78" s="16" t="n"/>
      <c r="E78" s="17" t="n"/>
      <c r="F78" s="18" t="n"/>
      <c r="G78" s="17" t="n"/>
      <c r="H78" s="19" t="n"/>
      <c r="I78" s="18" t="n"/>
      <c r="J78" s="26">
        <f>IF(OR($F78="",$I78=""),"",IFERROR($I78-$F78,""))</f>
        <v/>
      </c>
      <c r="K78" s="27">
        <f>IF(OR($F78="",$I78=""),"",IFERROR($J78/$F78,""))</f>
        <v/>
      </c>
      <c r="L78" s="17" t="n"/>
      <c r="M78" s="28">
        <f>IF($A78="","",IF($L78="","",IFERROR($L78+Assumptions!$B$4,"")))</f>
        <v/>
      </c>
      <c r="N78" s="23" t="n"/>
      <c r="O78" s="17" t="n"/>
      <c r="P78" s="23" t="n"/>
      <c r="Q78" s="17" t="n"/>
      <c r="R78" s="28">
        <f>IF($A78="","",IF(OR($P78="Completed",$P78="Not Renewing",$P78="Withdrawn",$N78="Declined"),"",IF($N78="Accepted",IF($O78="","",IFERROR($O78+Assumptions!$B$5,"")),IF($N78="Countered",IF($O78="","",$O78),IF($L78&lt;&gt;"",$M78,IF($G78&lt;&gt;"",$G78,IF($E78="","",IFERROR($E78-Assumptions!$B$6,""))))))))</f>
        <v/>
      </c>
      <c r="S78" s="29">
        <f>IF($A78="","",IF(AND($P78="Completed",$Q78=""),"Check completion date",IF(AND($Q78&lt;&gt;"",$P78&lt;&gt;"Completed"),"Check agreement status",IF($P78="Completed","Completed",IF(OR($P78="Not Renewing",$P78="Withdrawn",$N78="Declined"),"Closed - no renewal",IF($N78="Accepted",IF($O78="","Check response date",IF(AND($R78&lt;&gt;"",$R78&lt;TODAY()),"Agreement follow-up","Accepted - agreement open")),IF($N78="Countered","Review counter",IF($N78="No Response","Review no response",IF(AND($O78&lt;&gt;"",OR($N78="",$N78="Pending")),"Check response",IF($L78="",IF($G78="","Awaiting approval","Ready to send"),IF(AND($M78&lt;&gt;"",$M78&lt;TODAY()),"Response overdue","Awaiting response"))))))))))</f>
        <v/>
      </c>
      <c r="T78" s="16" t="n"/>
      <c r="U78" s="25" t="n"/>
    </row>
    <row r="79" ht="34" customHeight="1">
      <c r="A79" s="16" t="n"/>
      <c r="B79" s="16" t="n"/>
      <c r="C79" s="16" t="n"/>
      <c r="D79" s="16" t="n"/>
      <c r="E79" s="17" t="n"/>
      <c r="F79" s="18" t="n"/>
      <c r="G79" s="17" t="n"/>
      <c r="H79" s="19" t="n"/>
      <c r="I79" s="18" t="n"/>
      <c r="J79" s="20">
        <f>IF(OR($F79="",$I79=""),"",IFERROR($I79-$F79,""))</f>
        <v/>
      </c>
      <c r="K79" s="21">
        <f>IF(OR($F79="",$I79=""),"",IFERROR($J79/$F79,""))</f>
        <v/>
      </c>
      <c r="L79" s="17" t="n"/>
      <c r="M79" s="22">
        <f>IF($A79="","",IF($L79="","",IFERROR($L79+Assumptions!$B$4,"")))</f>
        <v/>
      </c>
      <c r="N79" s="23" t="n"/>
      <c r="O79" s="17" t="n"/>
      <c r="P79" s="23" t="n"/>
      <c r="Q79" s="17" t="n"/>
      <c r="R79" s="22">
        <f>IF($A79="","",IF(OR($P79="Completed",$P79="Not Renewing",$P79="Withdrawn",$N79="Declined"),"",IF($N79="Accepted",IF($O79="","",IFERROR($O79+Assumptions!$B$5,"")),IF($N79="Countered",IF($O79="","",$O79),IF($L79&lt;&gt;"",$M79,IF($G79&lt;&gt;"",$G79,IF($E79="","",IFERROR($E79-Assumptions!$B$6,""))))))))</f>
        <v/>
      </c>
      <c r="S79" s="24">
        <f>IF($A79="","",IF(AND($P79="Completed",$Q79=""),"Check completion date",IF(AND($Q79&lt;&gt;"",$P79&lt;&gt;"Completed"),"Check agreement status",IF($P79="Completed","Completed",IF(OR($P79="Not Renewing",$P79="Withdrawn",$N79="Declined"),"Closed - no renewal",IF($N79="Accepted",IF($O79="","Check response date",IF(AND($R79&lt;&gt;"",$R79&lt;TODAY()),"Agreement follow-up","Accepted - agreement open")),IF($N79="Countered","Review counter",IF($N79="No Response","Review no response",IF(AND($O79&lt;&gt;"",OR($N79="",$N79="Pending")),"Check response",IF($L79="",IF($G79="","Awaiting approval","Ready to send"),IF(AND($M79&lt;&gt;"",$M79&lt;TODAY()),"Response overdue","Awaiting response"))))))))))</f>
        <v/>
      </c>
      <c r="T79" s="16" t="n"/>
      <c r="U79" s="25" t="n"/>
    </row>
    <row r="80" ht="34" customHeight="1">
      <c r="A80" s="16" t="n"/>
      <c r="B80" s="16" t="n"/>
      <c r="C80" s="16" t="n"/>
      <c r="D80" s="16" t="n"/>
      <c r="E80" s="17" t="n"/>
      <c r="F80" s="18" t="n"/>
      <c r="G80" s="17" t="n"/>
      <c r="H80" s="19" t="n"/>
      <c r="I80" s="18" t="n"/>
      <c r="J80" s="26">
        <f>IF(OR($F80="",$I80=""),"",IFERROR($I80-$F80,""))</f>
        <v/>
      </c>
      <c r="K80" s="27">
        <f>IF(OR($F80="",$I80=""),"",IFERROR($J80/$F80,""))</f>
        <v/>
      </c>
      <c r="L80" s="17" t="n"/>
      <c r="M80" s="28">
        <f>IF($A80="","",IF($L80="","",IFERROR($L80+Assumptions!$B$4,"")))</f>
        <v/>
      </c>
      <c r="N80" s="23" t="n"/>
      <c r="O80" s="17" t="n"/>
      <c r="P80" s="23" t="n"/>
      <c r="Q80" s="17" t="n"/>
      <c r="R80" s="28">
        <f>IF($A80="","",IF(OR($P80="Completed",$P80="Not Renewing",$P80="Withdrawn",$N80="Declined"),"",IF($N80="Accepted",IF($O80="","",IFERROR($O80+Assumptions!$B$5,"")),IF($N80="Countered",IF($O80="","",$O80),IF($L80&lt;&gt;"",$M80,IF($G80&lt;&gt;"",$G80,IF($E80="","",IFERROR($E80-Assumptions!$B$6,""))))))))</f>
        <v/>
      </c>
      <c r="S80" s="29">
        <f>IF($A80="","",IF(AND($P80="Completed",$Q80=""),"Check completion date",IF(AND($Q80&lt;&gt;"",$P80&lt;&gt;"Completed"),"Check agreement status",IF($P80="Completed","Completed",IF(OR($P80="Not Renewing",$P80="Withdrawn",$N80="Declined"),"Closed - no renewal",IF($N80="Accepted",IF($O80="","Check response date",IF(AND($R80&lt;&gt;"",$R80&lt;TODAY()),"Agreement follow-up","Accepted - agreement open")),IF($N80="Countered","Review counter",IF($N80="No Response","Review no response",IF(AND($O80&lt;&gt;"",OR($N80="",$N80="Pending")),"Check response",IF($L80="",IF($G80="","Awaiting approval","Ready to send"),IF(AND($M80&lt;&gt;"",$M80&lt;TODAY()),"Response overdue","Awaiting response"))))))))))</f>
        <v/>
      </c>
      <c r="T80" s="16" t="n"/>
      <c r="U80" s="25" t="n"/>
    </row>
    <row r="81" ht="34" customHeight="1">
      <c r="A81" s="16" t="n"/>
      <c r="B81" s="16" t="n"/>
      <c r="C81" s="16" t="n"/>
      <c r="D81" s="16" t="n"/>
      <c r="E81" s="17" t="n"/>
      <c r="F81" s="18" t="n"/>
      <c r="G81" s="17" t="n"/>
      <c r="H81" s="19" t="n"/>
      <c r="I81" s="18" t="n"/>
      <c r="J81" s="20">
        <f>IF(OR($F81="",$I81=""),"",IFERROR($I81-$F81,""))</f>
        <v/>
      </c>
      <c r="K81" s="21">
        <f>IF(OR($F81="",$I81=""),"",IFERROR($J81/$F81,""))</f>
        <v/>
      </c>
      <c r="L81" s="17" t="n"/>
      <c r="M81" s="22">
        <f>IF($A81="","",IF($L81="","",IFERROR($L81+Assumptions!$B$4,"")))</f>
        <v/>
      </c>
      <c r="N81" s="23" t="n"/>
      <c r="O81" s="17" t="n"/>
      <c r="P81" s="23" t="n"/>
      <c r="Q81" s="17" t="n"/>
      <c r="R81" s="22">
        <f>IF($A81="","",IF(OR($P81="Completed",$P81="Not Renewing",$P81="Withdrawn",$N81="Declined"),"",IF($N81="Accepted",IF($O81="","",IFERROR($O81+Assumptions!$B$5,"")),IF($N81="Countered",IF($O81="","",$O81),IF($L81&lt;&gt;"",$M81,IF($G81&lt;&gt;"",$G81,IF($E81="","",IFERROR($E81-Assumptions!$B$6,""))))))))</f>
        <v/>
      </c>
      <c r="S81" s="24">
        <f>IF($A81="","",IF(AND($P81="Completed",$Q81=""),"Check completion date",IF(AND($Q81&lt;&gt;"",$P81&lt;&gt;"Completed"),"Check agreement status",IF($P81="Completed","Completed",IF(OR($P81="Not Renewing",$P81="Withdrawn",$N81="Declined"),"Closed - no renewal",IF($N81="Accepted",IF($O81="","Check response date",IF(AND($R81&lt;&gt;"",$R81&lt;TODAY()),"Agreement follow-up","Accepted - agreement open")),IF($N81="Countered","Review counter",IF($N81="No Response","Review no response",IF(AND($O81&lt;&gt;"",OR($N81="",$N81="Pending")),"Check response",IF($L81="",IF($G81="","Awaiting approval","Ready to send"),IF(AND($M81&lt;&gt;"",$M81&lt;TODAY()),"Response overdue","Awaiting response"))))))))))</f>
        <v/>
      </c>
      <c r="T81" s="16" t="n"/>
      <c r="U81" s="25" t="n"/>
    </row>
    <row r="82" ht="34" customHeight="1">
      <c r="A82" s="16" t="n"/>
      <c r="B82" s="16" t="n"/>
      <c r="C82" s="16" t="n"/>
      <c r="D82" s="16" t="n"/>
      <c r="E82" s="17" t="n"/>
      <c r="F82" s="18" t="n"/>
      <c r="G82" s="17" t="n"/>
      <c r="H82" s="19" t="n"/>
      <c r="I82" s="18" t="n"/>
      <c r="J82" s="26">
        <f>IF(OR($F82="",$I82=""),"",IFERROR($I82-$F82,""))</f>
        <v/>
      </c>
      <c r="K82" s="27">
        <f>IF(OR($F82="",$I82=""),"",IFERROR($J82/$F82,""))</f>
        <v/>
      </c>
      <c r="L82" s="17" t="n"/>
      <c r="M82" s="28">
        <f>IF($A82="","",IF($L82="","",IFERROR($L82+Assumptions!$B$4,"")))</f>
        <v/>
      </c>
      <c r="N82" s="23" t="n"/>
      <c r="O82" s="17" t="n"/>
      <c r="P82" s="23" t="n"/>
      <c r="Q82" s="17" t="n"/>
      <c r="R82" s="28">
        <f>IF($A82="","",IF(OR($P82="Completed",$P82="Not Renewing",$P82="Withdrawn",$N82="Declined"),"",IF($N82="Accepted",IF($O82="","",IFERROR($O82+Assumptions!$B$5,"")),IF($N82="Countered",IF($O82="","",$O82),IF($L82&lt;&gt;"",$M82,IF($G82&lt;&gt;"",$G82,IF($E82="","",IFERROR($E82-Assumptions!$B$6,""))))))))</f>
        <v/>
      </c>
      <c r="S82" s="29">
        <f>IF($A82="","",IF(AND($P82="Completed",$Q82=""),"Check completion date",IF(AND($Q82&lt;&gt;"",$P82&lt;&gt;"Completed"),"Check agreement status",IF($P82="Completed","Completed",IF(OR($P82="Not Renewing",$P82="Withdrawn",$N82="Declined"),"Closed - no renewal",IF($N82="Accepted",IF($O82="","Check response date",IF(AND($R82&lt;&gt;"",$R82&lt;TODAY()),"Agreement follow-up","Accepted - agreement open")),IF($N82="Countered","Review counter",IF($N82="No Response","Review no response",IF(AND($O82&lt;&gt;"",OR($N82="",$N82="Pending")),"Check response",IF($L82="",IF($G82="","Awaiting approval","Ready to send"),IF(AND($M82&lt;&gt;"",$M82&lt;TODAY()),"Response overdue","Awaiting response"))))))))))</f>
        <v/>
      </c>
      <c r="T82" s="16" t="n"/>
      <c r="U82" s="25" t="n"/>
    </row>
    <row r="83" ht="34" customHeight="1">
      <c r="A83" s="16" t="n"/>
      <c r="B83" s="16" t="n"/>
      <c r="C83" s="16" t="n"/>
      <c r="D83" s="16" t="n"/>
      <c r="E83" s="17" t="n"/>
      <c r="F83" s="18" t="n"/>
      <c r="G83" s="17" t="n"/>
      <c r="H83" s="19" t="n"/>
      <c r="I83" s="18" t="n"/>
      <c r="J83" s="20">
        <f>IF(OR($F83="",$I83=""),"",IFERROR($I83-$F83,""))</f>
        <v/>
      </c>
      <c r="K83" s="21">
        <f>IF(OR($F83="",$I83=""),"",IFERROR($J83/$F83,""))</f>
        <v/>
      </c>
      <c r="L83" s="17" t="n"/>
      <c r="M83" s="22">
        <f>IF($A83="","",IF($L83="","",IFERROR($L83+Assumptions!$B$4,"")))</f>
        <v/>
      </c>
      <c r="N83" s="23" t="n"/>
      <c r="O83" s="17" t="n"/>
      <c r="P83" s="23" t="n"/>
      <c r="Q83" s="17" t="n"/>
      <c r="R83" s="22">
        <f>IF($A83="","",IF(OR($P83="Completed",$P83="Not Renewing",$P83="Withdrawn",$N83="Declined"),"",IF($N83="Accepted",IF($O83="","",IFERROR($O83+Assumptions!$B$5,"")),IF($N83="Countered",IF($O83="","",$O83),IF($L83&lt;&gt;"",$M83,IF($G83&lt;&gt;"",$G83,IF($E83="","",IFERROR($E83-Assumptions!$B$6,""))))))))</f>
        <v/>
      </c>
      <c r="S83" s="24">
        <f>IF($A83="","",IF(AND($P83="Completed",$Q83=""),"Check completion date",IF(AND($Q83&lt;&gt;"",$P83&lt;&gt;"Completed"),"Check agreement status",IF($P83="Completed","Completed",IF(OR($P83="Not Renewing",$P83="Withdrawn",$N83="Declined"),"Closed - no renewal",IF($N83="Accepted",IF($O83="","Check response date",IF(AND($R83&lt;&gt;"",$R83&lt;TODAY()),"Agreement follow-up","Accepted - agreement open")),IF($N83="Countered","Review counter",IF($N83="No Response","Review no response",IF(AND($O83&lt;&gt;"",OR($N83="",$N83="Pending")),"Check response",IF($L83="",IF($G83="","Awaiting approval","Ready to send"),IF(AND($M83&lt;&gt;"",$M83&lt;TODAY()),"Response overdue","Awaiting response"))))))))))</f>
        <v/>
      </c>
      <c r="T83" s="16" t="n"/>
      <c r="U83" s="25" t="n"/>
    </row>
    <row r="84" ht="34" customHeight="1">
      <c r="A84" s="16" t="n"/>
      <c r="B84" s="16" t="n"/>
      <c r="C84" s="16" t="n"/>
      <c r="D84" s="16" t="n"/>
      <c r="E84" s="17" t="n"/>
      <c r="F84" s="18" t="n"/>
      <c r="G84" s="17" t="n"/>
      <c r="H84" s="19" t="n"/>
      <c r="I84" s="18" t="n"/>
      <c r="J84" s="26">
        <f>IF(OR($F84="",$I84=""),"",IFERROR($I84-$F84,""))</f>
        <v/>
      </c>
      <c r="K84" s="27">
        <f>IF(OR($F84="",$I84=""),"",IFERROR($J84/$F84,""))</f>
        <v/>
      </c>
      <c r="L84" s="17" t="n"/>
      <c r="M84" s="28">
        <f>IF($A84="","",IF($L84="","",IFERROR($L84+Assumptions!$B$4,"")))</f>
        <v/>
      </c>
      <c r="N84" s="23" t="n"/>
      <c r="O84" s="17" t="n"/>
      <c r="P84" s="23" t="n"/>
      <c r="Q84" s="17" t="n"/>
      <c r="R84" s="28">
        <f>IF($A84="","",IF(OR($P84="Completed",$P84="Not Renewing",$P84="Withdrawn",$N84="Declined"),"",IF($N84="Accepted",IF($O84="","",IFERROR($O84+Assumptions!$B$5,"")),IF($N84="Countered",IF($O84="","",$O84),IF($L84&lt;&gt;"",$M84,IF($G84&lt;&gt;"",$G84,IF($E84="","",IFERROR($E84-Assumptions!$B$6,""))))))))</f>
        <v/>
      </c>
      <c r="S84" s="29">
        <f>IF($A84="","",IF(AND($P84="Completed",$Q84=""),"Check completion date",IF(AND($Q84&lt;&gt;"",$P84&lt;&gt;"Completed"),"Check agreement status",IF($P84="Completed","Completed",IF(OR($P84="Not Renewing",$P84="Withdrawn",$N84="Declined"),"Closed - no renewal",IF($N84="Accepted",IF($O84="","Check response date",IF(AND($R84&lt;&gt;"",$R84&lt;TODAY()),"Agreement follow-up","Accepted - agreement open")),IF($N84="Countered","Review counter",IF($N84="No Response","Review no response",IF(AND($O84&lt;&gt;"",OR($N84="",$N84="Pending")),"Check response",IF($L84="",IF($G84="","Awaiting approval","Ready to send"),IF(AND($M84&lt;&gt;"",$M84&lt;TODAY()),"Response overdue","Awaiting response"))))))))))</f>
        <v/>
      </c>
      <c r="T84" s="16" t="n"/>
      <c r="U84" s="25" t="n"/>
    </row>
    <row r="85" ht="34" customHeight="1">
      <c r="A85" s="16" t="n"/>
      <c r="B85" s="16" t="n"/>
      <c r="C85" s="16" t="n"/>
      <c r="D85" s="16" t="n"/>
      <c r="E85" s="17" t="n"/>
      <c r="F85" s="18" t="n"/>
      <c r="G85" s="17" t="n"/>
      <c r="H85" s="19" t="n"/>
      <c r="I85" s="18" t="n"/>
      <c r="J85" s="20">
        <f>IF(OR($F85="",$I85=""),"",IFERROR($I85-$F85,""))</f>
        <v/>
      </c>
      <c r="K85" s="21">
        <f>IF(OR($F85="",$I85=""),"",IFERROR($J85/$F85,""))</f>
        <v/>
      </c>
      <c r="L85" s="17" t="n"/>
      <c r="M85" s="22">
        <f>IF($A85="","",IF($L85="","",IFERROR($L85+Assumptions!$B$4,"")))</f>
        <v/>
      </c>
      <c r="N85" s="23" t="n"/>
      <c r="O85" s="17" t="n"/>
      <c r="P85" s="23" t="n"/>
      <c r="Q85" s="17" t="n"/>
      <c r="R85" s="22">
        <f>IF($A85="","",IF(OR($P85="Completed",$P85="Not Renewing",$P85="Withdrawn",$N85="Declined"),"",IF($N85="Accepted",IF($O85="","",IFERROR($O85+Assumptions!$B$5,"")),IF($N85="Countered",IF($O85="","",$O85),IF($L85&lt;&gt;"",$M85,IF($G85&lt;&gt;"",$G85,IF($E85="","",IFERROR($E85-Assumptions!$B$6,""))))))))</f>
        <v/>
      </c>
      <c r="S85" s="24">
        <f>IF($A85="","",IF(AND($P85="Completed",$Q85=""),"Check completion date",IF(AND($Q85&lt;&gt;"",$P85&lt;&gt;"Completed"),"Check agreement status",IF($P85="Completed","Completed",IF(OR($P85="Not Renewing",$P85="Withdrawn",$N85="Declined"),"Closed - no renewal",IF($N85="Accepted",IF($O85="","Check response date",IF(AND($R85&lt;&gt;"",$R85&lt;TODAY()),"Agreement follow-up","Accepted - agreement open")),IF($N85="Countered","Review counter",IF($N85="No Response","Review no response",IF(AND($O85&lt;&gt;"",OR($N85="",$N85="Pending")),"Check response",IF($L85="",IF($G85="","Awaiting approval","Ready to send"),IF(AND($M85&lt;&gt;"",$M85&lt;TODAY()),"Response overdue","Awaiting response"))))))))))</f>
        <v/>
      </c>
      <c r="T85" s="16" t="n"/>
      <c r="U85" s="25" t="n"/>
    </row>
    <row r="86" ht="34" customHeight="1">
      <c r="A86" s="16" t="n"/>
      <c r="B86" s="16" t="n"/>
      <c r="C86" s="16" t="n"/>
      <c r="D86" s="16" t="n"/>
      <c r="E86" s="17" t="n"/>
      <c r="F86" s="18" t="n"/>
      <c r="G86" s="17" t="n"/>
      <c r="H86" s="19" t="n"/>
      <c r="I86" s="18" t="n"/>
      <c r="J86" s="26">
        <f>IF(OR($F86="",$I86=""),"",IFERROR($I86-$F86,""))</f>
        <v/>
      </c>
      <c r="K86" s="27">
        <f>IF(OR($F86="",$I86=""),"",IFERROR($J86/$F86,""))</f>
        <v/>
      </c>
      <c r="L86" s="17" t="n"/>
      <c r="M86" s="28">
        <f>IF($A86="","",IF($L86="","",IFERROR($L86+Assumptions!$B$4,"")))</f>
        <v/>
      </c>
      <c r="N86" s="23" t="n"/>
      <c r="O86" s="17" t="n"/>
      <c r="P86" s="23" t="n"/>
      <c r="Q86" s="17" t="n"/>
      <c r="R86" s="28">
        <f>IF($A86="","",IF(OR($P86="Completed",$P86="Not Renewing",$P86="Withdrawn",$N86="Declined"),"",IF($N86="Accepted",IF($O86="","",IFERROR($O86+Assumptions!$B$5,"")),IF($N86="Countered",IF($O86="","",$O86),IF($L86&lt;&gt;"",$M86,IF($G86&lt;&gt;"",$G86,IF($E86="","",IFERROR($E86-Assumptions!$B$6,""))))))))</f>
        <v/>
      </c>
      <c r="S86" s="29">
        <f>IF($A86="","",IF(AND($P86="Completed",$Q86=""),"Check completion date",IF(AND($Q86&lt;&gt;"",$P86&lt;&gt;"Completed"),"Check agreement status",IF($P86="Completed","Completed",IF(OR($P86="Not Renewing",$P86="Withdrawn",$N86="Declined"),"Closed - no renewal",IF($N86="Accepted",IF($O86="","Check response date",IF(AND($R86&lt;&gt;"",$R86&lt;TODAY()),"Agreement follow-up","Accepted - agreement open")),IF($N86="Countered","Review counter",IF($N86="No Response","Review no response",IF(AND($O86&lt;&gt;"",OR($N86="",$N86="Pending")),"Check response",IF($L86="",IF($G86="","Awaiting approval","Ready to send"),IF(AND($M86&lt;&gt;"",$M86&lt;TODAY()),"Response overdue","Awaiting response"))))))))))</f>
        <v/>
      </c>
      <c r="T86" s="16" t="n"/>
      <c r="U86" s="25" t="n"/>
    </row>
    <row r="87" ht="34" customHeight="1">
      <c r="A87" s="16" t="n"/>
      <c r="B87" s="16" t="n"/>
      <c r="C87" s="16" t="n"/>
      <c r="D87" s="16" t="n"/>
      <c r="E87" s="17" t="n"/>
      <c r="F87" s="18" t="n"/>
      <c r="G87" s="17" t="n"/>
      <c r="H87" s="19" t="n"/>
      <c r="I87" s="18" t="n"/>
      <c r="J87" s="20">
        <f>IF(OR($F87="",$I87=""),"",IFERROR($I87-$F87,""))</f>
        <v/>
      </c>
      <c r="K87" s="21">
        <f>IF(OR($F87="",$I87=""),"",IFERROR($J87/$F87,""))</f>
        <v/>
      </c>
      <c r="L87" s="17" t="n"/>
      <c r="M87" s="22">
        <f>IF($A87="","",IF($L87="","",IFERROR($L87+Assumptions!$B$4,"")))</f>
        <v/>
      </c>
      <c r="N87" s="23" t="n"/>
      <c r="O87" s="17" t="n"/>
      <c r="P87" s="23" t="n"/>
      <c r="Q87" s="17" t="n"/>
      <c r="R87" s="22">
        <f>IF($A87="","",IF(OR($P87="Completed",$P87="Not Renewing",$P87="Withdrawn",$N87="Declined"),"",IF($N87="Accepted",IF($O87="","",IFERROR($O87+Assumptions!$B$5,"")),IF($N87="Countered",IF($O87="","",$O87),IF($L87&lt;&gt;"",$M87,IF($G87&lt;&gt;"",$G87,IF($E87="","",IFERROR($E87-Assumptions!$B$6,""))))))))</f>
        <v/>
      </c>
      <c r="S87" s="24">
        <f>IF($A87="","",IF(AND($P87="Completed",$Q87=""),"Check completion date",IF(AND($Q87&lt;&gt;"",$P87&lt;&gt;"Completed"),"Check agreement status",IF($P87="Completed","Completed",IF(OR($P87="Not Renewing",$P87="Withdrawn",$N87="Declined"),"Closed - no renewal",IF($N87="Accepted",IF($O87="","Check response date",IF(AND($R87&lt;&gt;"",$R87&lt;TODAY()),"Agreement follow-up","Accepted - agreement open")),IF($N87="Countered","Review counter",IF($N87="No Response","Review no response",IF(AND($O87&lt;&gt;"",OR($N87="",$N87="Pending")),"Check response",IF($L87="",IF($G87="","Awaiting approval","Ready to send"),IF(AND($M87&lt;&gt;"",$M87&lt;TODAY()),"Response overdue","Awaiting response"))))))))))</f>
        <v/>
      </c>
      <c r="T87" s="16" t="n"/>
      <c r="U87" s="25" t="n"/>
    </row>
    <row r="88" ht="34" customHeight="1">
      <c r="A88" s="16" t="n"/>
      <c r="B88" s="16" t="n"/>
      <c r="C88" s="16" t="n"/>
      <c r="D88" s="16" t="n"/>
      <c r="E88" s="17" t="n"/>
      <c r="F88" s="18" t="n"/>
      <c r="G88" s="17" t="n"/>
      <c r="H88" s="19" t="n"/>
      <c r="I88" s="18" t="n"/>
      <c r="J88" s="26">
        <f>IF(OR($F88="",$I88=""),"",IFERROR($I88-$F88,""))</f>
        <v/>
      </c>
      <c r="K88" s="27">
        <f>IF(OR($F88="",$I88=""),"",IFERROR($J88/$F88,""))</f>
        <v/>
      </c>
      <c r="L88" s="17" t="n"/>
      <c r="M88" s="28">
        <f>IF($A88="","",IF($L88="","",IFERROR($L88+Assumptions!$B$4,"")))</f>
        <v/>
      </c>
      <c r="N88" s="23" t="n"/>
      <c r="O88" s="17" t="n"/>
      <c r="P88" s="23" t="n"/>
      <c r="Q88" s="17" t="n"/>
      <c r="R88" s="28">
        <f>IF($A88="","",IF(OR($P88="Completed",$P88="Not Renewing",$P88="Withdrawn",$N88="Declined"),"",IF($N88="Accepted",IF($O88="","",IFERROR($O88+Assumptions!$B$5,"")),IF($N88="Countered",IF($O88="","",$O88),IF($L88&lt;&gt;"",$M88,IF($G88&lt;&gt;"",$G88,IF($E88="","",IFERROR($E88-Assumptions!$B$6,""))))))))</f>
        <v/>
      </c>
      <c r="S88" s="29">
        <f>IF($A88="","",IF(AND($P88="Completed",$Q88=""),"Check completion date",IF(AND($Q88&lt;&gt;"",$P88&lt;&gt;"Completed"),"Check agreement status",IF($P88="Completed","Completed",IF(OR($P88="Not Renewing",$P88="Withdrawn",$N88="Declined"),"Closed - no renewal",IF($N88="Accepted",IF($O88="","Check response date",IF(AND($R88&lt;&gt;"",$R88&lt;TODAY()),"Agreement follow-up","Accepted - agreement open")),IF($N88="Countered","Review counter",IF($N88="No Response","Review no response",IF(AND($O88&lt;&gt;"",OR($N88="",$N88="Pending")),"Check response",IF($L88="",IF($G88="","Awaiting approval","Ready to send"),IF(AND($M88&lt;&gt;"",$M88&lt;TODAY()),"Response overdue","Awaiting response"))))))))))</f>
        <v/>
      </c>
      <c r="T88" s="16" t="n"/>
      <c r="U88" s="25" t="n"/>
    </row>
    <row r="89" ht="34" customHeight="1">
      <c r="A89" s="16" t="n"/>
      <c r="B89" s="16" t="n"/>
      <c r="C89" s="16" t="n"/>
      <c r="D89" s="16" t="n"/>
      <c r="E89" s="17" t="n"/>
      <c r="F89" s="18" t="n"/>
      <c r="G89" s="17" t="n"/>
      <c r="H89" s="19" t="n"/>
      <c r="I89" s="18" t="n"/>
      <c r="J89" s="20">
        <f>IF(OR($F89="",$I89=""),"",IFERROR($I89-$F89,""))</f>
        <v/>
      </c>
      <c r="K89" s="21">
        <f>IF(OR($F89="",$I89=""),"",IFERROR($J89/$F89,""))</f>
        <v/>
      </c>
      <c r="L89" s="17" t="n"/>
      <c r="M89" s="22">
        <f>IF($A89="","",IF($L89="","",IFERROR($L89+Assumptions!$B$4,"")))</f>
        <v/>
      </c>
      <c r="N89" s="23" t="n"/>
      <c r="O89" s="17" t="n"/>
      <c r="P89" s="23" t="n"/>
      <c r="Q89" s="17" t="n"/>
      <c r="R89" s="22">
        <f>IF($A89="","",IF(OR($P89="Completed",$P89="Not Renewing",$P89="Withdrawn",$N89="Declined"),"",IF($N89="Accepted",IF($O89="","",IFERROR($O89+Assumptions!$B$5,"")),IF($N89="Countered",IF($O89="","",$O89),IF($L89&lt;&gt;"",$M89,IF($G89&lt;&gt;"",$G89,IF($E89="","",IFERROR($E89-Assumptions!$B$6,""))))))))</f>
        <v/>
      </c>
      <c r="S89" s="24">
        <f>IF($A89="","",IF(AND($P89="Completed",$Q89=""),"Check completion date",IF(AND($Q89&lt;&gt;"",$P89&lt;&gt;"Completed"),"Check agreement status",IF($P89="Completed","Completed",IF(OR($P89="Not Renewing",$P89="Withdrawn",$N89="Declined"),"Closed - no renewal",IF($N89="Accepted",IF($O89="","Check response date",IF(AND($R89&lt;&gt;"",$R89&lt;TODAY()),"Agreement follow-up","Accepted - agreement open")),IF($N89="Countered","Review counter",IF($N89="No Response","Review no response",IF(AND($O89&lt;&gt;"",OR($N89="",$N89="Pending")),"Check response",IF($L89="",IF($G89="","Awaiting approval","Ready to send"),IF(AND($M89&lt;&gt;"",$M89&lt;TODAY()),"Response overdue","Awaiting response"))))))))))</f>
        <v/>
      </c>
      <c r="T89" s="16" t="n"/>
      <c r="U89" s="25" t="n"/>
    </row>
    <row r="90" ht="34" customHeight="1">
      <c r="A90" s="16" t="n"/>
      <c r="B90" s="16" t="n"/>
      <c r="C90" s="16" t="n"/>
      <c r="D90" s="16" t="n"/>
      <c r="E90" s="17" t="n"/>
      <c r="F90" s="18" t="n"/>
      <c r="G90" s="17" t="n"/>
      <c r="H90" s="19" t="n"/>
      <c r="I90" s="18" t="n"/>
      <c r="J90" s="26">
        <f>IF(OR($F90="",$I90=""),"",IFERROR($I90-$F90,""))</f>
        <v/>
      </c>
      <c r="K90" s="27">
        <f>IF(OR($F90="",$I90=""),"",IFERROR($J90/$F90,""))</f>
        <v/>
      </c>
      <c r="L90" s="17" t="n"/>
      <c r="M90" s="28">
        <f>IF($A90="","",IF($L90="","",IFERROR($L90+Assumptions!$B$4,"")))</f>
        <v/>
      </c>
      <c r="N90" s="23" t="n"/>
      <c r="O90" s="17" t="n"/>
      <c r="P90" s="23" t="n"/>
      <c r="Q90" s="17" t="n"/>
      <c r="R90" s="28">
        <f>IF($A90="","",IF(OR($P90="Completed",$P90="Not Renewing",$P90="Withdrawn",$N90="Declined"),"",IF($N90="Accepted",IF($O90="","",IFERROR($O90+Assumptions!$B$5,"")),IF($N90="Countered",IF($O90="","",$O90),IF($L90&lt;&gt;"",$M90,IF($G90&lt;&gt;"",$G90,IF($E90="","",IFERROR($E90-Assumptions!$B$6,""))))))))</f>
        <v/>
      </c>
      <c r="S90" s="29">
        <f>IF($A90="","",IF(AND($P90="Completed",$Q90=""),"Check completion date",IF(AND($Q90&lt;&gt;"",$P90&lt;&gt;"Completed"),"Check agreement status",IF($P90="Completed","Completed",IF(OR($P90="Not Renewing",$P90="Withdrawn",$N90="Declined"),"Closed - no renewal",IF($N90="Accepted",IF($O90="","Check response date",IF(AND($R90&lt;&gt;"",$R90&lt;TODAY()),"Agreement follow-up","Accepted - agreement open")),IF($N90="Countered","Review counter",IF($N90="No Response","Review no response",IF(AND($O90&lt;&gt;"",OR($N90="",$N90="Pending")),"Check response",IF($L90="",IF($G90="","Awaiting approval","Ready to send"),IF(AND($M90&lt;&gt;"",$M90&lt;TODAY()),"Response overdue","Awaiting response"))))))))))</f>
        <v/>
      </c>
      <c r="T90" s="16" t="n"/>
      <c r="U90" s="25" t="n"/>
    </row>
    <row r="91" ht="34" customHeight="1">
      <c r="A91" s="16" t="n"/>
      <c r="B91" s="16" t="n"/>
      <c r="C91" s="16" t="n"/>
      <c r="D91" s="16" t="n"/>
      <c r="E91" s="17" t="n"/>
      <c r="F91" s="18" t="n"/>
      <c r="G91" s="17" t="n"/>
      <c r="H91" s="19" t="n"/>
      <c r="I91" s="18" t="n"/>
      <c r="J91" s="20">
        <f>IF(OR($F91="",$I91=""),"",IFERROR($I91-$F91,""))</f>
        <v/>
      </c>
      <c r="K91" s="21">
        <f>IF(OR($F91="",$I91=""),"",IFERROR($J91/$F91,""))</f>
        <v/>
      </c>
      <c r="L91" s="17" t="n"/>
      <c r="M91" s="22">
        <f>IF($A91="","",IF($L91="","",IFERROR($L91+Assumptions!$B$4,"")))</f>
        <v/>
      </c>
      <c r="N91" s="23" t="n"/>
      <c r="O91" s="17" t="n"/>
      <c r="P91" s="23" t="n"/>
      <c r="Q91" s="17" t="n"/>
      <c r="R91" s="22">
        <f>IF($A91="","",IF(OR($P91="Completed",$P91="Not Renewing",$P91="Withdrawn",$N91="Declined"),"",IF($N91="Accepted",IF($O91="","",IFERROR($O91+Assumptions!$B$5,"")),IF($N91="Countered",IF($O91="","",$O91),IF($L91&lt;&gt;"",$M91,IF($G91&lt;&gt;"",$G91,IF($E91="","",IFERROR($E91-Assumptions!$B$6,""))))))))</f>
        <v/>
      </c>
      <c r="S91" s="24">
        <f>IF($A91="","",IF(AND($P91="Completed",$Q91=""),"Check completion date",IF(AND($Q91&lt;&gt;"",$P91&lt;&gt;"Completed"),"Check agreement status",IF($P91="Completed","Completed",IF(OR($P91="Not Renewing",$P91="Withdrawn",$N91="Declined"),"Closed - no renewal",IF($N91="Accepted",IF($O91="","Check response date",IF(AND($R91&lt;&gt;"",$R91&lt;TODAY()),"Agreement follow-up","Accepted - agreement open")),IF($N91="Countered","Review counter",IF($N91="No Response","Review no response",IF(AND($O91&lt;&gt;"",OR($N91="",$N91="Pending")),"Check response",IF($L91="",IF($G91="","Awaiting approval","Ready to send"),IF(AND($M91&lt;&gt;"",$M91&lt;TODAY()),"Response overdue","Awaiting response"))))))))))</f>
        <v/>
      </c>
      <c r="T91" s="16" t="n"/>
      <c r="U91" s="25" t="n"/>
    </row>
    <row r="92" ht="34" customHeight="1">
      <c r="A92" s="16" t="n"/>
      <c r="B92" s="16" t="n"/>
      <c r="C92" s="16" t="n"/>
      <c r="D92" s="16" t="n"/>
      <c r="E92" s="17" t="n"/>
      <c r="F92" s="18" t="n"/>
      <c r="G92" s="17" t="n"/>
      <c r="H92" s="19" t="n"/>
      <c r="I92" s="18" t="n"/>
      <c r="J92" s="26">
        <f>IF(OR($F92="",$I92=""),"",IFERROR($I92-$F92,""))</f>
        <v/>
      </c>
      <c r="K92" s="27">
        <f>IF(OR($F92="",$I92=""),"",IFERROR($J92/$F92,""))</f>
        <v/>
      </c>
      <c r="L92" s="17" t="n"/>
      <c r="M92" s="28">
        <f>IF($A92="","",IF($L92="","",IFERROR($L92+Assumptions!$B$4,"")))</f>
        <v/>
      </c>
      <c r="N92" s="23" t="n"/>
      <c r="O92" s="17" t="n"/>
      <c r="P92" s="23" t="n"/>
      <c r="Q92" s="17" t="n"/>
      <c r="R92" s="28">
        <f>IF($A92="","",IF(OR($P92="Completed",$P92="Not Renewing",$P92="Withdrawn",$N92="Declined"),"",IF($N92="Accepted",IF($O92="","",IFERROR($O92+Assumptions!$B$5,"")),IF($N92="Countered",IF($O92="","",$O92),IF($L92&lt;&gt;"",$M92,IF($G92&lt;&gt;"",$G92,IF($E92="","",IFERROR($E92-Assumptions!$B$6,""))))))))</f>
        <v/>
      </c>
      <c r="S92" s="29">
        <f>IF($A92="","",IF(AND($P92="Completed",$Q92=""),"Check completion date",IF(AND($Q92&lt;&gt;"",$P92&lt;&gt;"Completed"),"Check agreement status",IF($P92="Completed","Completed",IF(OR($P92="Not Renewing",$P92="Withdrawn",$N92="Declined"),"Closed - no renewal",IF($N92="Accepted",IF($O92="","Check response date",IF(AND($R92&lt;&gt;"",$R92&lt;TODAY()),"Agreement follow-up","Accepted - agreement open")),IF($N92="Countered","Review counter",IF($N92="No Response","Review no response",IF(AND($O92&lt;&gt;"",OR($N92="",$N92="Pending")),"Check response",IF($L92="",IF($G92="","Awaiting approval","Ready to send"),IF(AND($M92&lt;&gt;"",$M92&lt;TODAY()),"Response overdue","Awaiting response"))))))))))</f>
        <v/>
      </c>
      <c r="T92" s="16" t="n"/>
      <c r="U92" s="25" t="n"/>
    </row>
    <row r="93" ht="34" customHeight="1">
      <c r="A93" s="16" t="n"/>
      <c r="B93" s="16" t="n"/>
      <c r="C93" s="16" t="n"/>
      <c r="D93" s="16" t="n"/>
      <c r="E93" s="17" t="n"/>
      <c r="F93" s="18" t="n"/>
      <c r="G93" s="17" t="n"/>
      <c r="H93" s="19" t="n"/>
      <c r="I93" s="18" t="n"/>
      <c r="J93" s="20">
        <f>IF(OR($F93="",$I93=""),"",IFERROR($I93-$F93,""))</f>
        <v/>
      </c>
      <c r="K93" s="21">
        <f>IF(OR($F93="",$I93=""),"",IFERROR($J93/$F93,""))</f>
        <v/>
      </c>
      <c r="L93" s="17" t="n"/>
      <c r="M93" s="22">
        <f>IF($A93="","",IF($L93="","",IFERROR($L93+Assumptions!$B$4,"")))</f>
        <v/>
      </c>
      <c r="N93" s="23" t="n"/>
      <c r="O93" s="17" t="n"/>
      <c r="P93" s="23" t="n"/>
      <c r="Q93" s="17" t="n"/>
      <c r="R93" s="22">
        <f>IF($A93="","",IF(OR($P93="Completed",$P93="Not Renewing",$P93="Withdrawn",$N93="Declined"),"",IF($N93="Accepted",IF($O93="","",IFERROR($O93+Assumptions!$B$5,"")),IF($N93="Countered",IF($O93="","",$O93),IF($L93&lt;&gt;"",$M93,IF($G93&lt;&gt;"",$G93,IF($E93="","",IFERROR($E93-Assumptions!$B$6,""))))))))</f>
        <v/>
      </c>
      <c r="S93" s="24">
        <f>IF($A93="","",IF(AND($P93="Completed",$Q93=""),"Check completion date",IF(AND($Q93&lt;&gt;"",$P93&lt;&gt;"Completed"),"Check agreement status",IF($P93="Completed","Completed",IF(OR($P93="Not Renewing",$P93="Withdrawn",$N93="Declined"),"Closed - no renewal",IF($N93="Accepted",IF($O93="","Check response date",IF(AND($R93&lt;&gt;"",$R93&lt;TODAY()),"Agreement follow-up","Accepted - agreement open")),IF($N93="Countered","Review counter",IF($N93="No Response","Review no response",IF(AND($O93&lt;&gt;"",OR($N93="",$N93="Pending")),"Check response",IF($L93="",IF($G93="","Awaiting approval","Ready to send"),IF(AND($M93&lt;&gt;"",$M93&lt;TODAY()),"Response overdue","Awaiting response"))))))))))</f>
        <v/>
      </c>
      <c r="T93" s="16" t="n"/>
      <c r="U93" s="25" t="n"/>
    </row>
    <row r="94" ht="34" customHeight="1">
      <c r="A94" s="16" t="n"/>
      <c r="B94" s="16" t="n"/>
      <c r="C94" s="16" t="n"/>
      <c r="D94" s="16" t="n"/>
      <c r="E94" s="17" t="n"/>
      <c r="F94" s="18" t="n"/>
      <c r="G94" s="17" t="n"/>
      <c r="H94" s="19" t="n"/>
      <c r="I94" s="18" t="n"/>
      <c r="J94" s="26">
        <f>IF(OR($F94="",$I94=""),"",IFERROR($I94-$F94,""))</f>
        <v/>
      </c>
      <c r="K94" s="27">
        <f>IF(OR($F94="",$I94=""),"",IFERROR($J94/$F94,""))</f>
        <v/>
      </c>
      <c r="L94" s="17" t="n"/>
      <c r="M94" s="28">
        <f>IF($A94="","",IF($L94="","",IFERROR($L94+Assumptions!$B$4,"")))</f>
        <v/>
      </c>
      <c r="N94" s="23" t="n"/>
      <c r="O94" s="17" t="n"/>
      <c r="P94" s="23" t="n"/>
      <c r="Q94" s="17" t="n"/>
      <c r="R94" s="28">
        <f>IF($A94="","",IF(OR($P94="Completed",$P94="Not Renewing",$P94="Withdrawn",$N94="Declined"),"",IF($N94="Accepted",IF($O94="","",IFERROR($O94+Assumptions!$B$5,"")),IF($N94="Countered",IF($O94="","",$O94),IF($L94&lt;&gt;"",$M94,IF($G94&lt;&gt;"",$G94,IF($E94="","",IFERROR($E94-Assumptions!$B$6,""))))))))</f>
        <v/>
      </c>
      <c r="S94" s="29">
        <f>IF($A94="","",IF(AND($P94="Completed",$Q94=""),"Check completion date",IF(AND($Q94&lt;&gt;"",$P94&lt;&gt;"Completed"),"Check agreement status",IF($P94="Completed","Completed",IF(OR($P94="Not Renewing",$P94="Withdrawn",$N94="Declined"),"Closed - no renewal",IF($N94="Accepted",IF($O94="","Check response date",IF(AND($R94&lt;&gt;"",$R94&lt;TODAY()),"Agreement follow-up","Accepted - agreement open")),IF($N94="Countered","Review counter",IF($N94="No Response","Review no response",IF(AND($O94&lt;&gt;"",OR($N94="",$N94="Pending")),"Check response",IF($L94="",IF($G94="","Awaiting approval","Ready to send"),IF(AND($M94&lt;&gt;"",$M94&lt;TODAY()),"Response overdue","Awaiting response"))))))))))</f>
        <v/>
      </c>
      <c r="T94" s="16" t="n"/>
      <c r="U94" s="25" t="n"/>
    </row>
    <row r="95" ht="34" customHeight="1">
      <c r="A95" s="16" t="n"/>
      <c r="B95" s="16" t="n"/>
      <c r="C95" s="16" t="n"/>
      <c r="D95" s="16" t="n"/>
      <c r="E95" s="17" t="n"/>
      <c r="F95" s="18" t="n"/>
      <c r="G95" s="17" t="n"/>
      <c r="H95" s="19" t="n"/>
      <c r="I95" s="18" t="n"/>
      <c r="J95" s="20">
        <f>IF(OR($F95="",$I95=""),"",IFERROR($I95-$F95,""))</f>
        <v/>
      </c>
      <c r="K95" s="21">
        <f>IF(OR($F95="",$I95=""),"",IFERROR($J95/$F95,""))</f>
        <v/>
      </c>
      <c r="L95" s="17" t="n"/>
      <c r="M95" s="22">
        <f>IF($A95="","",IF($L95="","",IFERROR($L95+Assumptions!$B$4,"")))</f>
        <v/>
      </c>
      <c r="N95" s="23" t="n"/>
      <c r="O95" s="17" t="n"/>
      <c r="P95" s="23" t="n"/>
      <c r="Q95" s="17" t="n"/>
      <c r="R95" s="22">
        <f>IF($A95="","",IF(OR($P95="Completed",$P95="Not Renewing",$P95="Withdrawn",$N95="Declined"),"",IF($N95="Accepted",IF($O95="","",IFERROR($O95+Assumptions!$B$5,"")),IF($N95="Countered",IF($O95="","",$O95),IF($L95&lt;&gt;"",$M95,IF($G95&lt;&gt;"",$G95,IF($E95="","",IFERROR($E95-Assumptions!$B$6,""))))))))</f>
        <v/>
      </c>
      <c r="S95" s="24">
        <f>IF($A95="","",IF(AND($P95="Completed",$Q95=""),"Check completion date",IF(AND($Q95&lt;&gt;"",$P95&lt;&gt;"Completed"),"Check agreement status",IF($P95="Completed","Completed",IF(OR($P95="Not Renewing",$P95="Withdrawn",$N95="Declined"),"Closed - no renewal",IF($N95="Accepted",IF($O95="","Check response date",IF(AND($R95&lt;&gt;"",$R95&lt;TODAY()),"Agreement follow-up","Accepted - agreement open")),IF($N95="Countered","Review counter",IF($N95="No Response","Review no response",IF(AND($O95&lt;&gt;"",OR($N95="",$N95="Pending")),"Check response",IF($L95="",IF($G95="","Awaiting approval","Ready to send"),IF(AND($M95&lt;&gt;"",$M95&lt;TODAY()),"Response overdue","Awaiting response"))))))))))</f>
        <v/>
      </c>
      <c r="T95" s="16" t="n"/>
      <c r="U95" s="25" t="n"/>
    </row>
    <row r="96" ht="34" customHeight="1">
      <c r="A96" s="16" t="n"/>
      <c r="B96" s="16" t="n"/>
      <c r="C96" s="16" t="n"/>
      <c r="D96" s="16" t="n"/>
      <c r="E96" s="17" t="n"/>
      <c r="F96" s="18" t="n"/>
      <c r="G96" s="17" t="n"/>
      <c r="H96" s="19" t="n"/>
      <c r="I96" s="18" t="n"/>
      <c r="J96" s="26">
        <f>IF(OR($F96="",$I96=""),"",IFERROR($I96-$F96,""))</f>
        <v/>
      </c>
      <c r="K96" s="27">
        <f>IF(OR($F96="",$I96=""),"",IFERROR($J96/$F96,""))</f>
        <v/>
      </c>
      <c r="L96" s="17" t="n"/>
      <c r="M96" s="28">
        <f>IF($A96="","",IF($L96="","",IFERROR($L96+Assumptions!$B$4,"")))</f>
        <v/>
      </c>
      <c r="N96" s="23" t="n"/>
      <c r="O96" s="17" t="n"/>
      <c r="P96" s="23" t="n"/>
      <c r="Q96" s="17" t="n"/>
      <c r="R96" s="28">
        <f>IF($A96="","",IF(OR($P96="Completed",$P96="Not Renewing",$P96="Withdrawn",$N96="Declined"),"",IF($N96="Accepted",IF($O96="","",IFERROR($O96+Assumptions!$B$5,"")),IF($N96="Countered",IF($O96="","",$O96),IF($L96&lt;&gt;"",$M96,IF($G96&lt;&gt;"",$G96,IF($E96="","",IFERROR($E96-Assumptions!$B$6,""))))))))</f>
        <v/>
      </c>
      <c r="S96" s="29">
        <f>IF($A96="","",IF(AND($P96="Completed",$Q96=""),"Check completion date",IF(AND($Q96&lt;&gt;"",$P96&lt;&gt;"Completed"),"Check agreement status",IF($P96="Completed","Completed",IF(OR($P96="Not Renewing",$P96="Withdrawn",$N96="Declined"),"Closed - no renewal",IF($N96="Accepted",IF($O96="","Check response date",IF(AND($R96&lt;&gt;"",$R96&lt;TODAY()),"Agreement follow-up","Accepted - agreement open")),IF($N96="Countered","Review counter",IF($N96="No Response","Review no response",IF(AND($O96&lt;&gt;"",OR($N96="",$N96="Pending")),"Check response",IF($L96="",IF($G96="","Awaiting approval","Ready to send"),IF(AND($M96&lt;&gt;"",$M96&lt;TODAY()),"Response overdue","Awaiting response"))))))))))</f>
        <v/>
      </c>
      <c r="T96" s="16" t="n"/>
      <c r="U96" s="25" t="n"/>
    </row>
    <row r="97" ht="34" customHeight="1">
      <c r="A97" s="16" t="n"/>
      <c r="B97" s="16" t="n"/>
      <c r="C97" s="16" t="n"/>
      <c r="D97" s="16" t="n"/>
      <c r="E97" s="17" t="n"/>
      <c r="F97" s="18" t="n"/>
      <c r="G97" s="17" t="n"/>
      <c r="H97" s="19" t="n"/>
      <c r="I97" s="18" t="n"/>
      <c r="J97" s="20">
        <f>IF(OR($F97="",$I97=""),"",IFERROR($I97-$F97,""))</f>
        <v/>
      </c>
      <c r="K97" s="21">
        <f>IF(OR($F97="",$I97=""),"",IFERROR($J97/$F97,""))</f>
        <v/>
      </c>
      <c r="L97" s="17" t="n"/>
      <c r="M97" s="22">
        <f>IF($A97="","",IF($L97="","",IFERROR($L97+Assumptions!$B$4,"")))</f>
        <v/>
      </c>
      <c r="N97" s="23" t="n"/>
      <c r="O97" s="17" t="n"/>
      <c r="P97" s="23" t="n"/>
      <c r="Q97" s="17" t="n"/>
      <c r="R97" s="22">
        <f>IF($A97="","",IF(OR($P97="Completed",$P97="Not Renewing",$P97="Withdrawn",$N97="Declined"),"",IF($N97="Accepted",IF($O97="","",IFERROR($O97+Assumptions!$B$5,"")),IF($N97="Countered",IF($O97="","",$O97),IF($L97&lt;&gt;"",$M97,IF($G97&lt;&gt;"",$G97,IF($E97="","",IFERROR($E97-Assumptions!$B$6,""))))))))</f>
        <v/>
      </c>
      <c r="S97" s="24">
        <f>IF($A97="","",IF(AND($P97="Completed",$Q97=""),"Check completion date",IF(AND($Q97&lt;&gt;"",$P97&lt;&gt;"Completed"),"Check agreement status",IF($P97="Completed","Completed",IF(OR($P97="Not Renewing",$P97="Withdrawn",$N97="Declined"),"Closed - no renewal",IF($N97="Accepted",IF($O97="","Check response date",IF(AND($R97&lt;&gt;"",$R97&lt;TODAY()),"Agreement follow-up","Accepted - agreement open")),IF($N97="Countered","Review counter",IF($N97="No Response","Review no response",IF(AND($O97&lt;&gt;"",OR($N97="",$N97="Pending")),"Check response",IF($L97="",IF($G97="","Awaiting approval","Ready to send"),IF(AND($M97&lt;&gt;"",$M97&lt;TODAY()),"Response overdue","Awaiting response"))))))))))</f>
        <v/>
      </c>
      <c r="T97" s="16" t="n"/>
      <c r="U97" s="25" t="n"/>
    </row>
    <row r="98" ht="34" customHeight="1">
      <c r="A98" s="16" t="n"/>
      <c r="B98" s="16" t="n"/>
      <c r="C98" s="16" t="n"/>
      <c r="D98" s="16" t="n"/>
      <c r="E98" s="17" t="n"/>
      <c r="F98" s="18" t="n"/>
      <c r="G98" s="17" t="n"/>
      <c r="H98" s="19" t="n"/>
      <c r="I98" s="18" t="n"/>
      <c r="J98" s="26">
        <f>IF(OR($F98="",$I98=""),"",IFERROR($I98-$F98,""))</f>
        <v/>
      </c>
      <c r="K98" s="27">
        <f>IF(OR($F98="",$I98=""),"",IFERROR($J98/$F98,""))</f>
        <v/>
      </c>
      <c r="L98" s="17" t="n"/>
      <c r="M98" s="28">
        <f>IF($A98="","",IF($L98="","",IFERROR($L98+Assumptions!$B$4,"")))</f>
        <v/>
      </c>
      <c r="N98" s="23" t="n"/>
      <c r="O98" s="17" t="n"/>
      <c r="P98" s="23" t="n"/>
      <c r="Q98" s="17" t="n"/>
      <c r="R98" s="28">
        <f>IF($A98="","",IF(OR($P98="Completed",$P98="Not Renewing",$P98="Withdrawn",$N98="Declined"),"",IF($N98="Accepted",IF($O98="","",IFERROR($O98+Assumptions!$B$5,"")),IF($N98="Countered",IF($O98="","",$O98),IF($L98&lt;&gt;"",$M98,IF($G98&lt;&gt;"",$G98,IF($E98="","",IFERROR($E98-Assumptions!$B$6,""))))))))</f>
        <v/>
      </c>
      <c r="S98" s="29">
        <f>IF($A98="","",IF(AND($P98="Completed",$Q98=""),"Check completion date",IF(AND($Q98&lt;&gt;"",$P98&lt;&gt;"Completed"),"Check agreement status",IF($P98="Completed","Completed",IF(OR($P98="Not Renewing",$P98="Withdrawn",$N98="Declined"),"Closed - no renewal",IF($N98="Accepted",IF($O98="","Check response date",IF(AND($R98&lt;&gt;"",$R98&lt;TODAY()),"Agreement follow-up","Accepted - agreement open")),IF($N98="Countered","Review counter",IF($N98="No Response","Review no response",IF(AND($O98&lt;&gt;"",OR($N98="",$N98="Pending")),"Check response",IF($L98="",IF($G98="","Awaiting approval","Ready to send"),IF(AND($M98&lt;&gt;"",$M98&lt;TODAY()),"Response overdue","Awaiting response"))))))))))</f>
        <v/>
      </c>
      <c r="T98" s="16" t="n"/>
      <c r="U98" s="25" t="n"/>
    </row>
    <row r="99" ht="34" customHeight="1">
      <c r="A99" s="16" t="n"/>
      <c r="B99" s="16" t="n"/>
      <c r="C99" s="16" t="n"/>
      <c r="D99" s="16" t="n"/>
      <c r="E99" s="17" t="n"/>
      <c r="F99" s="18" t="n"/>
      <c r="G99" s="17" t="n"/>
      <c r="H99" s="19" t="n"/>
      <c r="I99" s="18" t="n"/>
      <c r="J99" s="20">
        <f>IF(OR($F99="",$I99=""),"",IFERROR($I99-$F99,""))</f>
        <v/>
      </c>
      <c r="K99" s="21">
        <f>IF(OR($F99="",$I99=""),"",IFERROR($J99/$F99,""))</f>
        <v/>
      </c>
      <c r="L99" s="17" t="n"/>
      <c r="M99" s="22">
        <f>IF($A99="","",IF($L99="","",IFERROR($L99+Assumptions!$B$4,"")))</f>
        <v/>
      </c>
      <c r="N99" s="23" t="n"/>
      <c r="O99" s="17" t="n"/>
      <c r="P99" s="23" t="n"/>
      <c r="Q99" s="17" t="n"/>
      <c r="R99" s="22">
        <f>IF($A99="","",IF(OR($P99="Completed",$P99="Not Renewing",$P99="Withdrawn",$N99="Declined"),"",IF($N99="Accepted",IF($O99="","",IFERROR($O99+Assumptions!$B$5,"")),IF($N99="Countered",IF($O99="","",$O99),IF($L99&lt;&gt;"",$M99,IF($G99&lt;&gt;"",$G99,IF($E99="","",IFERROR($E99-Assumptions!$B$6,""))))))))</f>
        <v/>
      </c>
      <c r="S99" s="24">
        <f>IF($A99="","",IF(AND($P99="Completed",$Q99=""),"Check completion date",IF(AND($Q99&lt;&gt;"",$P99&lt;&gt;"Completed"),"Check agreement status",IF($P99="Completed","Completed",IF(OR($P99="Not Renewing",$P99="Withdrawn",$N99="Declined"),"Closed - no renewal",IF($N99="Accepted",IF($O99="","Check response date",IF(AND($R99&lt;&gt;"",$R99&lt;TODAY()),"Agreement follow-up","Accepted - agreement open")),IF($N99="Countered","Review counter",IF($N99="No Response","Review no response",IF(AND($O99&lt;&gt;"",OR($N99="",$N99="Pending")),"Check response",IF($L99="",IF($G99="","Awaiting approval","Ready to send"),IF(AND($M99&lt;&gt;"",$M99&lt;TODAY()),"Response overdue","Awaiting response"))))))))))</f>
        <v/>
      </c>
      <c r="T99" s="16" t="n"/>
      <c r="U99" s="25" t="n"/>
    </row>
    <row r="100" ht="34" customHeight="1">
      <c r="A100" s="16" t="n"/>
      <c r="B100" s="16" t="n"/>
      <c r="C100" s="16" t="n"/>
      <c r="D100" s="16" t="n"/>
      <c r="E100" s="17" t="n"/>
      <c r="F100" s="18" t="n"/>
      <c r="G100" s="17" t="n"/>
      <c r="H100" s="19" t="n"/>
      <c r="I100" s="18" t="n"/>
      <c r="J100" s="26">
        <f>IF(OR($F100="",$I100=""),"",IFERROR($I100-$F100,""))</f>
        <v/>
      </c>
      <c r="K100" s="27">
        <f>IF(OR($F100="",$I100=""),"",IFERROR($J100/$F100,""))</f>
        <v/>
      </c>
      <c r="L100" s="17" t="n"/>
      <c r="M100" s="28">
        <f>IF($A100="","",IF($L100="","",IFERROR($L100+Assumptions!$B$4,"")))</f>
        <v/>
      </c>
      <c r="N100" s="23" t="n"/>
      <c r="O100" s="17" t="n"/>
      <c r="P100" s="23" t="n"/>
      <c r="Q100" s="17" t="n"/>
      <c r="R100" s="28">
        <f>IF($A100="","",IF(OR($P100="Completed",$P100="Not Renewing",$P100="Withdrawn",$N100="Declined"),"",IF($N100="Accepted",IF($O100="","",IFERROR($O100+Assumptions!$B$5,"")),IF($N100="Countered",IF($O100="","",$O100),IF($L100&lt;&gt;"",$M100,IF($G100&lt;&gt;"",$G100,IF($E100="","",IFERROR($E100-Assumptions!$B$6,""))))))))</f>
        <v/>
      </c>
      <c r="S100" s="29">
        <f>IF($A100="","",IF(AND($P100="Completed",$Q100=""),"Check completion date",IF(AND($Q100&lt;&gt;"",$P100&lt;&gt;"Completed"),"Check agreement status",IF($P100="Completed","Completed",IF(OR($P100="Not Renewing",$P100="Withdrawn",$N100="Declined"),"Closed - no renewal",IF($N100="Accepted",IF($O100="","Check response date",IF(AND($R100&lt;&gt;"",$R100&lt;TODAY()),"Agreement follow-up","Accepted - agreement open")),IF($N100="Countered","Review counter",IF($N100="No Response","Review no response",IF(AND($O100&lt;&gt;"",OR($N100="",$N100="Pending")),"Check response",IF($L100="",IF($G100="","Awaiting approval","Ready to send"),IF(AND($M100&lt;&gt;"",$M100&lt;TODAY()),"Response overdue","Awaiting response"))))))))))</f>
        <v/>
      </c>
      <c r="T100" s="16" t="n"/>
      <c r="U100" s="25" t="n"/>
    </row>
    <row r="101" ht="34" customHeight="1">
      <c r="A101" s="16" t="n"/>
      <c r="B101" s="16" t="n"/>
      <c r="C101" s="16" t="n"/>
      <c r="D101" s="16" t="n"/>
      <c r="E101" s="17" t="n"/>
      <c r="F101" s="18" t="n"/>
      <c r="G101" s="17" t="n"/>
      <c r="H101" s="19" t="n"/>
      <c r="I101" s="18" t="n"/>
      <c r="J101" s="20">
        <f>IF(OR($F101="",$I101=""),"",IFERROR($I101-$F101,""))</f>
        <v/>
      </c>
      <c r="K101" s="21">
        <f>IF(OR($F101="",$I101=""),"",IFERROR($J101/$F101,""))</f>
        <v/>
      </c>
      <c r="L101" s="17" t="n"/>
      <c r="M101" s="22">
        <f>IF($A101="","",IF($L101="","",IFERROR($L101+Assumptions!$B$4,"")))</f>
        <v/>
      </c>
      <c r="N101" s="23" t="n"/>
      <c r="O101" s="17" t="n"/>
      <c r="P101" s="23" t="n"/>
      <c r="Q101" s="17" t="n"/>
      <c r="R101" s="22">
        <f>IF($A101="","",IF(OR($P101="Completed",$P101="Not Renewing",$P101="Withdrawn",$N101="Declined"),"",IF($N101="Accepted",IF($O101="","",IFERROR($O101+Assumptions!$B$5,"")),IF($N101="Countered",IF($O101="","",$O101),IF($L101&lt;&gt;"",$M101,IF($G101&lt;&gt;"",$G101,IF($E101="","",IFERROR($E101-Assumptions!$B$6,""))))))))</f>
        <v/>
      </c>
      <c r="S101" s="24">
        <f>IF($A101="","",IF(AND($P101="Completed",$Q101=""),"Check completion date",IF(AND($Q101&lt;&gt;"",$P101&lt;&gt;"Completed"),"Check agreement status",IF($P101="Completed","Completed",IF(OR($P101="Not Renewing",$P101="Withdrawn",$N101="Declined"),"Closed - no renewal",IF($N101="Accepted",IF($O101="","Check response date",IF(AND($R101&lt;&gt;"",$R101&lt;TODAY()),"Agreement follow-up","Accepted - agreement open")),IF($N101="Countered","Review counter",IF($N101="No Response","Review no response",IF(AND($O101&lt;&gt;"",OR($N101="",$N101="Pending")),"Check response",IF($L101="",IF($G101="","Awaiting approval","Ready to send"),IF(AND($M101&lt;&gt;"",$M101&lt;TODAY()),"Response overdue","Awaiting response"))))))))))</f>
        <v/>
      </c>
      <c r="T101" s="16" t="n"/>
      <c r="U101" s="25" t="n"/>
    </row>
    <row r="102" ht="34" customHeight="1">
      <c r="A102" s="16" t="n"/>
      <c r="B102" s="16" t="n"/>
      <c r="C102" s="16" t="n"/>
      <c r="D102" s="16" t="n"/>
      <c r="E102" s="17" t="n"/>
      <c r="F102" s="18" t="n"/>
      <c r="G102" s="17" t="n"/>
      <c r="H102" s="19" t="n"/>
      <c r="I102" s="18" t="n"/>
      <c r="J102" s="26">
        <f>IF(OR($F102="",$I102=""),"",IFERROR($I102-$F102,""))</f>
        <v/>
      </c>
      <c r="K102" s="27">
        <f>IF(OR($F102="",$I102=""),"",IFERROR($J102/$F102,""))</f>
        <v/>
      </c>
      <c r="L102" s="17" t="n"/>
      <c r="M102" s="28">
        <f>IF($A102="","",IF($L102="","",IFERROR($L102+Assumptions!$B$4,"")))</f>
        <v/>
      </c>
      <c r="N102" s="23" t="n"/>
      <c r="O102" s="17" t="n"/>
      <c r="P102" s="23" t="n"/>
      <c r="Q102" s="17" t="n"/>
      <c r="R102" s="28">
        <f>IF($A102="","",IF(OR($P102="Completed",$P102="Not Renewing",$P102="Withdrawn",$N102="Declined"),"",IF($N102="Accepted",IF($O102="","",IFERROR($O102+Assumptions!$B$5,"")),IF($N102="Countered",IF($O102="","",$O102),IF($L102&lt;&gt;"",$M102,IF($G102&lt;&gt;"",$G102,IF($E102="","",IFERROR($E102-Assumptions!$B$6,""))))))))</f>
        <v/>
      </c>
      <c r="S102" s="29">
        <f>IF($A102="","",IF(AND($P102="Completed",$Q102=""),"Check completion date",IF(AND($Q102&lt;&gt;"",$P102&lt;&gt;"Completed"),"Check agreement status",IF($P102="Completed","Completed",IF(OR($P102="Not Renewing",$P102="Withdrawn",$N102="Declined"),"Closed - no renewal",IF($N102="Accepted",IF($O102="","Check response date",IF(AND($R102&lt;&gt;"",$R102&lt;TODAY()),"Agreement follow-up","Accepted - agreement open")),IF($N102="Countered","Review counter",IF($N102="No Response","Review no response",IF(AND($O102&lt;&gt;"",OR($N102="",$N102="Pending")),"Check response",IF($L102="",IF($G102="","Awaiting approval","Ready to send"),IF(AND($M102&lt;&gt;"",$M102&lt;TODAY()),"Response overdue","Awaiting response"))))))))))</f>
        <v/>
      </c>
      <c r="T102" s="16" t="n"/>
      <c r="U102" s="25" t="n"/>
    </row>
    <row r="103" ht="34" customHeight="1">
      <c r="A103" s="16" t="n"/>
      <c r="B103" s="16" t="n"/>
      <c r="C103" s="16" t="n"/>
      <c r="D103" s="16" t="n"/>
      <c r="E103" s="17" t="n"/>
      <c r="F103" s="18" t="n"/>
      <c r="G103" s="17" t="n"/>
      <c r="H103" s="19" t="n"/>
      <c r="I103" s="18" t="n"/>
      <c r="J103" s="20">
        <f>IF(OR($F103="",$I103=""),"",IFERROR($I103-$F103,""))</f>
        <v/>
      </c>
      <c r="K103" s="21">
        <f>IF(OR($F103="",$I103=""),"",IFERROR($J103/$F103,""))</f>
        <v/>
      </c>
      <c r="L103" s="17" t="n"/>
      <c r="M103" s="22">
        <f>IF($A103="","",IF($L103="","",IFERROR($L103+Assumptions!$B$4,"")))</f>
        <v/>
      </c>
      <c r="N103" s="23" t="n"/>
      <c r="O103" s="17" t="n"/>
      <c r="P103" s="23" t="n"/>
      <c r="Q103" s="17" t="n"/>
      <c r="R103" s="22">
        <f>IF($A103="","",IF(OR($P103="Completed",$P103="Not Renewing",$P103="Withdrawn",$N103="Declined"),"",IF($N103="Accepted",IF($O103="","",IFERROR($O103+Assumptions!$B$5,"")),IF($N103="Countered",IF($O103="","",$O103),IF($L103&lt;&gt;"",$M103,IF($G103&lt;&gt;"",$G103,IF($E103="","",IFERROR($E103-Assumptions!$B$6,""))))))))</f>
        <v/>
      </c>
      <c r="S103" s="24">
        <f>IF($A103="","",IF(AND($P103="Completed",$Q103=""),"Check completion date",IF(AND($Q103&lt;&gt;"",$P103&lt;&gt;"Completed"),"Check agreement status",IF($P103="Completed","Completed",IF(OR($P103="Not Renewing",$P103="Withdrawn",$N103="Declined"),"Closed - no renewal",IF($N103="Accepted",IF($O103="","Check response date",IF(AND($R103&lt;&gt;"",$R103&lt;TODAY()),"Agreement follow-up","Accepted - agreement open")),IF($N103="Countered","Review counter",IF($N103="No Response","Review no response",IF(AND($O103&lt;&gt;"",OR($N103="",$N103="Pending")),"Check response",IF($L103="",IF($G103="","Awaiting approval","Ready to send"),IF(AND($M103&lt;&gt;"",$M103&lt;TODAY()),"Response overdue","Awaiting response"))))))))))</f>
        <v/>
      </c>
      <c r="T103" s="16" t="n"/>
      <c r="U103" s="25" t="n"/>
    </row>
    <row r="104" ht="34" customHeight="1">
      <c r="A104" s="16" t="n"/>
      <c r="B104" s="16" t="n"/>
      <c r="C104" s="16" t="n"/>
      <c r="D104" s="16" t="n"/>
      <c r="E104" s="17" t="n"/>
      <c r="F104" s="18" t="n"/>
      <c r="G104" s="17" t="n"/>
      <c r="H104" s="19" t="n"/>
      <c r="I104" s="18" t="n"/>
      <c r="J104" s="26">
        <f>IF(OR($F104="",$I104=""),"",IFERROR($I104-$F104,""))</f>
        <v/>
      </c>
      <c r="K104" s="27">
        <f>IF(OR($F104="",$I104=""),"",IFERROR($J104/$F104,""))</f>
        <v/>
      </c>
      <c r="L104" s="17" t="n"/>
      <c r="M104" s="28">
        <f>IF($A104="","",IF($L104="","",IFERROR($L104+Assumptions!$B$4,"")))</f>
        <v/>
      </c>
      <c r="N104" s="23" t="n"/>
      <c r="O104" s="17" t="n"/>
      <c r="P104" s="23" t="n"/>
      <c r="Q104" s="17" t="n"/>
      <c r="R104" s="28">
        <f>IF($A104="","",IF(OR($P104="Completed",$P104="Not Renewing",$P104="Withdrawn",$N104="Declined"),"",IF($N104="Accepted",IF($O104="","",IFERROR($O104+Assumptions!$B$5,"")),IF($N104="Countered",IF($O104="","",$O104),IF($L104&lt;&gt;"",$M104,IF($G104&lt;&gt;"",$G104,IF($E104="","",IFERROR($E104-Assumptions!$B$6,""))))))))</f>
        <v/>
      </c>
      <c r="S104" s="29">
        <f>IF($A104="","",IF(AND($P104="Completed",$Q104=""),"Check completion date",IF(AND($Q104&lt;&gt;"",$P104&lt;&gt;"Completed"),"Check agreement status",IF($P104="Completed","Completed",IF(OR($P104="Not Renewing",$P104="Withdrawn",$N104="Declined"),"Closed - no renewal",IF($N104="Accepted",IF($O104="","Check response date",IF(AND($R104&lt;&gt;"",$R104&lt;TODAY()),"Agreement follow-up","Accepted - agreement open")),IF($N104="Countered","Review counter",IF($N104="No Response","Review no response",IF(AND($O104&lt;&gt;"",OR($N104="",$N104="Pending")),"Check response",IF($L104="",IF($G104="","Awaiting approval","Ready to send"),IF(AND($M104&lt;&gt;"",$M104&lt;TODAY()),"Response overdue","Awaiting response"))))))))))</f>
        <v/>
      </c>
      <c r="T104" s="16" t="n"/>
      <c r="U104" s="25" t="n"/>
    </row>
  </sheetData>
  <autoFilter ref="A4:U104"/>
  <mergeCells count="1">
    <mergeCell ref="A1:U1"/>
  </mergeCells>
  <conditionalFormatting sqref="K5:K104">
    <cfRule type="expression" priority="1" dxfId="0">
      <formula>AND($K5&lt;&gt;"",$K5&gt;$Y$7)</formula>
    </cfRule>
  </conditionalFormatting>
  <conditionalFormatting sqref="R5:R104">
    <cfRule type="expression" priority="2" dxfId="0">
      <formula>AND($R5&lt;&gt;"",$R5&lt;TODAY(),$S5&lt;&gt;"Completed")</formula>
    </cfRule>
  </conditionalFormatting>
  <conditionalFormatting sqref="S5:S104">
    <cfRule type="expression" priority="3" dxfId="0">
      <formula>OR($S5="Response overdue",$S5="Agreement follow-up",$S5="Review counter",$S5="Review no response",$S5="Check completion date",$S5="Check agreement status",$S5="Check response",$S5="Check response date")</formula>
    </cfRule>
    <cfRule type="expression" priority="4" dxfId="1">
      <formula>$S5="Completed"</formula>
    </cfRule>
  </conditionalFormatting>
  <dataValidations count="5">
    <dataValidation sqref="E5:E104 G5:G104 L5:L104 O5:O104 Q5:Q104" showDropDown="0" showInputMessage="1" showErrorMessage="1" allowBlank="0" errorTitle="Date check" error="Enter a valid date or leave the cell blank." promptTitle="Date entry" prompt="Enter a date using MM/DD/YYYY." type="date" operator="greaterThanOrEqual">
      <formula1>1</formula1>
    </dataValidation>
    <dataValidation sqref="F5:F104 I5:I104" showDropDown="0" showInputMessage="0" showErrorMessage="1" allowBlank="0" errorTitle="Amount check" error="Enter a nonnegative dollar amount or leave the cell blank." type="decimal" operator="greaterThanOrEqual">
      <formula1>0</formula1>
    </dataValidation>
    <dataValidation sqref="H5:H104" showDropDown="0" showInputMessage="1" showErrorMessage="1" allowBlank="0" errorTitle="Term check" error="Enter a whole number within the term limits on Assumptions." promptTitle="Renewal term" prompt="Use the editable minimum and maximum term limits." type="whole" operator="between">
      <formula1>=$Y$5</formula1>
      <formula2>=$Y$6</formula2>
    </dataValidation>
    <dataValidation sqref="N5:N104" showDropDown="0" showInputMessage="0" showErrorMessage="1" allowBlank="0" errorTitle="Response check" error="Select a tenant response from the list." type="list">
      <formula1>=$W$5:$W$9</formula1>
    </dataValidation>
    <dataValidation sqref="P5:P104" showDropDown="0" showInputMessage="0" showErrorMessage="1" allowBlank="0" errorTitle="Agreement status check" error="Select an agreement status from the list." type="list">
      <formula1>=$X$5:$X$10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8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64" customWidth="1" min="3" max="3"/>
  </cols>
  <sheetData>
    <row r="1" ht="27" customHeight="1">
      <c r="A1" s="1" t="inlineStr">
        <is>
          <t>Renewal Tracker Assumptions</t>
        </is>
      </c>
      <c r="B1" s="33" t="n"/>
      <c r="C1" s="34" t="n"/>
    </row>
    <row r="2">
      <c r="A2" s="14" t="inlineStr">
        <is>
          <t>Edit yellow values and list choices to match the portfolio's internal workflow.</t>
        </is>
      </c>
    </row>
    <row r="3">
      <c r="A3" s="9" t="inlineStr">
        <is>
          <t>Setting</t>
        </is>
      </c>
      <c r="B3" s="9" t="inlineStr">
        <is>
          <t>Value</t>
        </is>
      </c>
      <c r="C3" s="9" t="inlineStr">
        <is>
          <t>Purpose</t>
        </is>
      </c>
    </row>
    <row r="4" ht="34" customHeight="1">
      <c r="A4" s="10" t="inlineStr">
        <is>
          <t>Response window days</t>
        </is>
      </c>
      <c r="B4" s="19" t="n">
        <v>14</v>
      </c>
      <c r="C4" s="24" t="inlineStr">
        <is>
          <t>Calendar days from the sent date to the response due date.</t>
        </is>
      </c>
    </row>
    <row r="5" ht="34" customHeight="1">
      <c r="A5" s="12" t="inlineStr">
        <is>
          <t>Agreement follow-up days</t>
        </is>
      </c>
      <c r="B5" s="19" t="n">
        <v>5</v>
      </c>
      <c r="C5" s="29" t="inlineStr">
        <is>
          <t>Calendar days after acceptance before another human check.</t>
        </is>
      </c>
    </row>
    <row r="6" ht="34" customHeight="1">
      <c r="A6" s="10" t="inlineStr">
        <is>
          <t>Lease planning horizon days</t>
        </is>
      </c>
      <c r="B6" s="19" t="n">
        <v>90</v>
      </c>
      <c r="C6" s="24" t="inlineStr">
        <is>
          <t>Days before lease end used for planning and summary counts.</t>
        </is>
      </c>
    </row>
    <row r="7" ht="34" customHeight="1">
      <c r="A7" s="12" t="inlineStr">
        <is>
          <t>Monthly change review threshold</t>
        </is>
      </c>
      <c r="B7" s="31" t="n">
        <v>0.08</v>
      </c>
      <c r="C7" s="29" t="inlineStr">
        <is>
          <t>Highlights proposed monthly changes above this internal review level.</t>
        </is>
      </c>
    </row>
    <row r="8" ht="34" customHeight="1">
      <c r="A8" s="10" t="inlineStr">
        <is>
          <t>Minimum renewal term months</t>
        </is>
      </c>
      <c r="B8" s="19" t="n">
        <v>1</v>
      </c>
      <c r="C8" s="24" t="inlineStr">
        <is>
          <t>Lowest term permitted by the term-entry validation.</t>
        </is>
      </c>
    </row>
    <row r="9" ht="34" customHeight="1">
      <c r="A9" s="12" t="inlineStr">
        <is>
          <t>Maximum renewal term months</t>
        </is>
      </c>
      <c r="B9" s="19" t="n">
        <v>36</v>
      </c>
      <c r="C9" s="29" t="inlineStr">
        <is>
          <t>Highest term permitted by the term-entry validation.</t>
        </is>
      </c>
    </row>
    <row r="10"/>
    <row r="11"/>
    <row r="12" ht="23" customHeight="1">
      <c r="A12" s="32" t="inlineStr">
        <is>
          <t>Tenant Response Choices</t>
        </is>
      </c>
      <c r="C12" s="32" t="inlineStr">
        <is>
          <t>Agreement Status Choices</t>
        </is>
      </c>
    </row>
    <row r="13" ht="23" customHeight="1">
      <c r="A13" s="16" t="inlineStr">
        <is>
          <t>Pending</t>
        </is>
      </c>
      <c r="C13" s="16" t="inlineStr">
        <is>
          <t>Not Started</t>
        </is>
      </c>
    </row>
    <row r="14" ht="23" customHeight="1">
      <c r="A14" s="16" t="inlineStr">
        <is>
          <t>Accepted</t>
        </is>
      </c>
      <c r="C14" s="16" t="inlineStr">
        <is>
          <t>Preparing</t>
        </is>
      </c>
    </row>
    <row r="15" ht="23" customHeight="1">
      <c r="A15" s="16" t="inlineStr">
        <is>
          <t>Declined</t>
        </is>
      </c>
      <c r="C15" s="16" t="inlineStr">
        <is>
          <t>Sent for Signature</t>
        </is>
      </c>
    </row>
    <row r="16" ht="23" customHeight="1">
      <c r="A16" s="16" t="inlineStr">
        <is>
          <t>Countered</t>
        </is>
      </c>
      <c r="C16" s="16" t="inlineStr">
        <is>
          <t>Completed</t>
        </is>
      </c>
    </row>
    <row r="17" ht="23" customHeight="1">
      <c r="A17" s="16" t="inlineStr">
        <is>
          <t>No Response</t>
        </is>
      </c>
      <c r="C17" s="16" t="inlineStr">
        <is>
          <t>Not Renewing</t>
        </is>
      </c>
    </row>
    <row r="18" ht="23" customHeight="1">
      <c r="C18" s="16" t="inlineStr">
        <is>
          <t>Withdrawn</t>
        </is>
      </c>
    </row>
  </sheetData>
  <autoFilter ref="A3:C9"/>
  <mergeCells count="1">
    <mergeCell ref="A1:C1"/>
  </mergeCells>
  <conditionalFormatting sqref="B8:B9">
    <cfRule type="expression" priority="1" dxfId="0">
      <formula>$B$9&lt;$B$8</formula>
    </cfRule>
  </conditionalFormatting>
  <dataValidations count="3">
    <dataValidation sqref="B4:B6" showDropDown="0" showInputMessage="0" showErrorMessage="1" allowBlank="0" errorTitle="Day setting check" error="Enter zero or a positive whole number." type="whole" operator="greaterThanOrEqual">
      <formula1>0</formula1>
    </dataValidation>
    <dataValidation sqref="B7" showDropDown="0" showInputMessage="0" showErrorMessage="1" allowBlank="0" errorTitle="Threshold check" error="Enter a percentage from 0% through 100%." type="decimal" operator="between">
      <formula1>0</formula1>
      <formula2>1</formula2>
    </dataValidation>
    <dataValidation sqref="B8:B9" showDropDown="0" showInputMessage="0" showErrorMessage="1" allowBlank="0" errorTitle="Term limit check" error="Enter a positive whole number of months." type="whole" operator="greaterThan">
      <formula1>0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2026-09-10T23:44:21Z</dcterms:created>
  <dcterms:modified xmlns:dcterms="http://purl.org/dc/terms/" xmlns:xsi="http://www.w3.org/2001/XMLSchema-instance" xsi:type="dcterms:W3CDTF">2026-09-10T23:44:21+00:00Z</dcterms:modified>
</cp:coreProperties>
</file>