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ssignmen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'Assignments'!$A$3:$Q$103</definedName>
    <definedName name="_xlnm._FilterDatabase" localSheetId="2" hidden="1">'Assumptions'!$D$3:$E$103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6D72"/>
      <sz val="9"/>
    </font>
    <font>
      <name val="Calibri"/>
      <b val="1"/>
      <color rgb="00FFFFFF"/>
      <sz val="10"/>
    </font>
    <font>
      <name val="Calibri"/>
      <color rgb="0024343B"/>
      <sz val="10"/>
    </font>
    <font>
      <name val="Calibri"/>
      <b val="1"/>
      <color rgb="0024343B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color rgb="00FFFFFF"/>
        <sz val="10"/>
      </font>
      <fill>
        <patternFill patternType="solid">
          <fgColor rgb="00B84A3A"/>
        </patternFill>
      </fill>
    </dxf>
    <dxf>
      <font>
        <name val="Calibri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G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5" customWidth="1" min="3" max="3"/>
    <col width="13" customWidth="1" min="4" max="4"/>
    <col width="12" customWidth="1" min="5" max="5"/>
    <col width="23" customWidth="1" min="6" max="6"/>
    <col width="14" customWidth="1" min="7" max="7"/>
  </cols>
  <sheetData>
    <row r="1" ht="28" customHeight="1">
      <c r="A1" s="1" t="inlineStr">
        <is>
          <t>Rental Storage Assignment Register Summary</t>
        </is>
      </c>
      <c r="B1" s="26" t="n"/>
      <c r="C1" s="26" t="n"/>
      <c r="D1" s="26" t="n"/>
      <c r="E1" s="26" t="n"/>
      <c r="F1" s="26" t="n"/>
      <c r="G1" s="27" t="n"/>
    </row>
    <row r="2" ht="18" customHeight="1">
      <c r="A2" s="3" t="inlineStr">
        <is>
          <t>Indicators recalculate from entered assignments and editable assumptions.</t>
        </is>
      </c>
    </row>
    <row r="3" ht="18" customHeight="1">
      <c r="A3" s="3" t="inlineStr">
        <is>
          <t>Review flags prompt a human check. Monthly amounts are entered assignment charges, not invoices.</t>
        </is>
      </c>
    </row>
    <row r="4">
      <c r="A4" s="4" t="inlineStr">
        <is>
          <t>Indicator</t>
        </is>
      </c>
      <c r="B4" s="4" t="inlineStr">
        <is>
          <t>Calculated Value</t>
        </is>
      </c>
    </row>
    <row r="5">
      <c r="A5" s="5" t="inlineStr">
        <is>
          <t>As-of date</t>
        </is>
      </c>
      <c r="B5" s="6">
        <f>Assumptions!$B$4</f>
        <v/>
      </c>
    </row>
    <row r="6">
      <c r="A6" s="7" t="inlineStr">
        <is>
          <t>Assignments entered</t>
        </is>
      </c>
      <c r="B6" s="8">
        <f>COUNTIF(Assignments!$A$4:$A$103,"&lt;&gt;")</f>
        <v/>
      </c>
    </row>
    <row r="7">
      <c r="A7" s="5" t="inlineStr">
        <is>
          <t>Records marked Active</t>
        </is>
      </c>
      <c r="B7" s="9">
        <f>COUNTIF(Assignments!$M$4:$M$103,"Active")</f>
        <v/>
      </c>
    </row>
    <row r="8">
      <c r="A8" s="7" t="inlineStr">
        <is>
          <t>Records marked Reserved</t>
        </is>
      </c>
      <c r="B8" s="8">
        <f>COUNTIF(Assignments!$M$4:$M$103,"Reserved")</f>
        <v/>
      </c>
    </row>
    <row r="9">
      <c r="A9" s="5" t="inlineStr">
        <is>
          <t>Records marked On Hold</t>
        </is>
      </c>
      <c r="B9" s="9">
        <f>COUNTIF(Assignments!$M$4:$M$103,"On Hold")</f>
        <v/>
      </c>
    </row>
    <row r="10">
      <c r="A10" s="7" t="inlineStr">
        <is>
          <t>Records marked Ended</t>
        </is>
      </c>
      <c r="B10" s="8">
        <f>COUNTIF(Assignments!$M$4:$M$103,"Ended")</f>
        <v/>
      </c>
    </row>
    <row r="11">
      <c r="A11" s="5" t="inlineStr">
        <is>
          <t>Keys outstanding</t>
        </is>
      </c>
      <c r="B11" s="9">
        <f>SUM(Assignments!$O$4:$O$103)</f>
        <v/>
      </c>
    </row>
    <row r="12">
      <c r="A12" s="7" t="inlineStr">
        <is>
          <t>Active monthly charges</t>
        </is>
      </c>
      <c r="B12" s="10">
        <f>SUM(Assignments!$P$4:$P$103)</f>
        <v/>
      </c>
    </row>
    <row r="13">
      <c r="A13" s="5" t="inlineStr">
        <is>
          <t>Assignments needing review</t>
        </is>
      </c>
      <c r="B13" s="9">
        <f>COUNTIF(Assignments!$Q$4:$Q$103,"Check*")</f>
        <v/>
      </c>
    </row>
    <row r="14">
      <c r="A14" s="7" t="inlineStr">
        <is>
          <t>Total listed storage capacity</t>
        </is>
      </c>
      <c r="B14" s="8">
        <f>SUM(Assumptions!$E$4:$E$103)</f>
        <v/>
      </c>
    </row>
    <row r="15">
      <c r="A15" s="5" t="inlineStr">
        <is>
          <t>Marked Active / capacity</t>
        </is>
      </c>
      <c r="B15" s="11">
        <f>IFERROR(B7/B14,0)</f>
        <v/>
      </c>
    </row>
    <row r="16"/>
    <row r="17">
      <c r="A17" s="12" t="inlineStr">
        <is>
          <t>Property detail from the first 10 assumption rows</t>
        </is>
      </c>
    </row>
    <row r="18">
      <c r="A18" s="13" t="inlineStr">
        <is>
          <t>Property</t>
        </is>
      </c>
      <c r="B18" s="13" t="inlineStr">
        <is>
          <t>Capacity</t>
        </is>
      </c>
      <c r="C18" s="13" t="inlineStr">
        <is>
          <t>Marked Active</t>
        </is>
      </c>
      <c r="D18" s="13" t="inlineStr">
        <is>
          <t>Available</t>
        </is>
      </c>
      <c r="E18" s="13" t="inlineStr">
        <is>
          <t>Use Rate</t>
        </is>
      </c>
      <c r="F18" s="13" t="inlineStr">
        <is>
          <t>Active Monthly Charges</t>
        </is>
      </c>
      <c r="G18" s="13" t="inlineStr">
        <is>
          <t>Review Flags</t>
        </is>
      </c>
    </row>
    <row r="19">
      <c r="A19" s="5">
        <f>IF(Assumptions!D4="","",Assumptions!D4)</f>
        <v/>
      </c>
      <c r="B19" s="9">
        <f>IF(A19="","",IFERROR(VLOOKUP(A19,Assumptions!$D$4:$E$103,2,FALSE),""))</f>
        <v/>
      </c>
      <c r="C19" s="9">
        <f>IF(A19="","",COUNTIFS(Assignments!$B$4:$B$103,A19,Assignments!$M$4:$M$103,"Active"))</f>
        <v/>
      </c>
      <c r="D19" s="9">
        <f>IF(OR(A19="",B19=""),"",MAX(0,B19-C19))</f>
        <v/>
      </c>
      <c r="E19" s="11">
        <f>IF(A19="","",IFERROR(C19/B19,0))</f>
        <v/>
      </c>
      <c r="F19" s="14">
        <f>IF(A19="","",SUMIF(Assignments!$B$4:$B$103,A19,Assignments!$P$4:$P$103))</f>
        <v/>
      </c>
      <c r="G19" s="9">
        <f>IF(A19="","",COUNTIFS(Assignments!$B$4:$B$103,A19,Assignments!$Q$4:$Q$103,"Check*"))</f>
        <v/>
      </c>
    </row>
    <row r="20">
      <c r="A20" s="7">
        <f>IF(Assumptions!D5="","",Assumptions!D5)</f>
        <v/>
      </c>
      <c r="B20" s="8">
        <f>IF(A20="","",IFERROR(VLOOKUP(A20,Assumptions!$D$4:$E$103,2,FALSE),""))</f>
        <v/>
      </c>
      <c r="C20" s="8">
        <f>IF(A20="","",COUNTIFS(Assignments!$B$4:$B$103,A20,Assignments!$M$4:$M$103,"Active"))</f>
        <v/>
      </c>
      <c r="D20" s="8">
        <f>IF(OR(A20="",B20=""),"",MAX(0,B20-C20))</f>
        <v/>
      </c>
      <c r="E20" s="15">
        <f>IF(A20="","",IFERROR(C20/B20,0))</f>
        <v/>
      </c>
      <c r="F20" s="10">
        <f>IF(A20="","",SUMIF(Assignments!$B$4:$B$103,A20,Assignments!$P$4:$P$103))</f>
        <v/>
      </c>
      <c r="G20" s="8">
        <f>IF(A20="","",COUNTIFS(Assignments!$B$4:$B$103,A20,Assignments!$Q$4:$Q$103,"Check*"))</f>
        <v/>
      </c>
    </row>
    <row r="21">
      <c r="A21" s="5">
        <f>IF(Assumptions!D6="","",Assumptions!D6)</f>
        <v/>
      </c>
      <c r="B21" s="9">
        <f>IF(A21="","",IFERROR(VLOOKUP(A21,Assumptions!$D$4:$E$103,2,FALSE),""))</f>
        <v/>
      </c>
      <c r="C21" s="9">
        <f>IF(A21="","",COUNTIFS(Assignments!$B$4:$B$103,A21,Assignments!$M$4:$M$103,"Active"))</f>
        <v/>
      </c>
      <c r="D21" s="9">
        <f>IF(OR(A21="",B21=""),"",MAX(0,B21-C21))</f>
        <v/>
      </c>
      <c r="E21" s="11">
        <f>IF(A21="","",IFERROR(C21/B21,0))</f>
        <v/>
      </c>
      <c r="F21" s="14">
        <f>IF(A21="","",SUMIF(Assignments!$B$4:$B$103,A21,Assignments!$P$4:$P$103))</f>
        <v/>
      </c>
      <c r="G21" s="9">
        <f>IF(A21="","",COUNTIFS(Assignments!$B$4:$B$103,A21,Assignments!$Q$4:$Q$103,"Check*"))</f>
        <v/>
      </c>
    </row>
    <row r="22">
      <c r="A22" s="7">
        <f>IF(Assumptions!D7="","",Assumptions!D7)</f>
        <v/>
      </c>
      <c r="B22" s="8">
        <f>IF(A22="","",IFERROR(VLOOKUP(A22,Assumptions!$D$4:$E$103,2,FALSE),""))</f>
        <v/>
      </c>
      <c r="C22" s="8">
        <f>IF(A22="","",COUNTIFS(Assignments!$B$4:$B$103,A22,Assignments!$M$4:$M$103,"Active"))</f>
        <v/>
      </c>
      <c r="D22" s="8">
        <f>IF(OR(A22="",B22=""),"",MAX(0,B22-C22))</f>
        <v/>
      </c>
      <c r="E22" s="15">
        <f>IF(A22="","",IFERROR(C22/B22,0))</f>
        <v/>
      </c>
      <c r="F22" s="10">
        <f>IF(A22="","",SUMIF(Assignments!$B$4:$B$103,A22,Assignments!$P$4:$P$103))</f>
        <v/>
      </c>
      <c r="G22" s="8">
        <f>IF(A22="","",COUNTIFS(Assignments!$B$4:$B$103,A22,Assignments!$Q$4:$Q$103,"Check*"))</f>
        <v/>
      </c>
    </row>
    <row r="23">
      <c r="A23" s="5">
        <f>IF(Assumptions!D8="","",Assumptions!D8)</f>
        <v/>
      </c>
      <c r="B23" s="9">
        <f>IF(A23="","",IFERROR(VLOOKUP(A23,Assumptions!$D$4:$E$103,2,FALSE),""))</f>
        <v/>
      </c>
      <c r="C23" s="9">
        <f>IF(A23="","",COUNTIFS(Assignments!$B$4:$B$103,A23,Assignments!$M$4:$M$103,"Active"))</f>
        <v/>
      </c>
      <c r="D23" s="9">
        <f>IF(OR(A23="",B23=""),"",MAX(0,B23-C23))</f>
        <v/>
      </c>
      <c r="E23" s="11">
        <f>IF(A23="","",IFERROR(C23/B23,0))</f>
        <v/>
      </c>
      <c r="F23" s="14">
        <f>IF(A23="","",SUMIF(Assignments!$B$4:$B$103,A23,Assignments!$P$4:$P$103))</f>
        <v/>
      </c>
      <c r="G23" s="9">
        <f>IF(A23="","",COUNTIFS(Assignments!$B$4:$B$103,A23,Assignments!$Q$4:$Q$103,"Check*"))</f>
        <v/>
      </c>
    </row>
    <row r="24">
      <c r="A24" s="7">
        <f>IF(Assumptions!D9="","",Assumptions!D9)</f>
        <v/>
      </c>
      <c r="B24" s="8">
        <f>IF(A24="","",IFERROR(VLOOKUP(A24,Assumptions!$D$4:$E$103,2,FALSE),""))</f>
        <v/>
      </c>
      <c r="C24" s="8">
        <f>IF(A24="","",COUNTIFS(Assignments!$B$4:$B$103,A24,Assignments!$M$4:$M$103,"Active"))</f>
        <v/>
      </c>
      <c r="D24" s="8">
        <f>IF(OR(A24="",B24=""),"",MAX(0,B24-C24))</f>
        <v/>
      </c>
      <c r="E24" s="15">
        <f>IF(A24="","",IFERROR(C24/B24,0))</f>
        <v/>
      </c>
      <c r="F24" s="10">
        <f>IF(A24="","",SUMIF(Assignments!$B$4:$B$103,A24,Assignments!$P$4:$P$103))</f>
        <v/>
      </c>
      <c r="G24" s="8">
        <f>IF(A24="","",COUNTIFS(Assignments!$B$4:$B$103,A24,Assignments!$Q$4:$Q$103,"Check*"))</f>
        <v/>
      </c>
    </row>
    <row r="25">
      <c r="A25" s="5">
        <f>IF(Assumptions!D10="","",Assumptions!D10)</f>
        <v/>
      </c>
      <c r="B25" s="9">
        <f>IF(A25="","",IFERROR(VLOOKUP(A25,Assumptions!$D$4:$E$103,2,FALSE),""))</f>
        <v/>
      </c>
      <c r="C25" s="9">
        <f>IF(A25="","",COUNTIFS(Assignments!$B$4:$B$103,A25,Assignments!$M$4:$M$103,"Active"))</f>
        <v/>
      </c>
      <c r="D25" s="9">
        <f>IF(OR(A25="",B25=""),"",MAX(0,B25-C25))</f>
        <v/>
      </c>
      <c r="E25" s="11">
        <f>IF(A25="","",IFERROR(C25/B25,0))</f>
        <v/>
      </c>
      <c r="F25" s="14">
        <f>IF(A25="","",SUMIF(Assignments!$B$4:$B$103,A25,Assignments!$P$4:$P$103))</f>
        <v/>
      </c>
      <c r="G25" s="9">
        <f>IF(A25="","",COUNTIFS(Assignments!$B$4:$B$103,A25,Assignments!$Q$4:$Q$103,"Check*"))</f>
        <v/>
      </c>
    </row>
    <row r="26">
      <c r="A26" s="7">
        <f>IF(Assumptions!D11="","",Assumptions!D11)</f>
        <v/>
      </c>
      <c r="B26" s="8">
        <f>IF(A26="","",IFERROR(VLOOKUP(A26,Assumptions!$D$4:$E$103,2,FALSE),""))</f>
        <v/>
      </c>
      <c r="C26" s="8">
        <f>IF(A26="","",COUNTIFS(Assignments!$B$4:$B$103,A26,Assignments!$M$4:$M$103,"Active"))</f>
        <v/>
      </c>
      <c r="D26" s="8">
        <f>IF(OR(A26="",B26=""),"",MAX(0,B26-C26))</f>
        <v/>
      </c>
      <c r="E26" s="15">
        <f>IF(A26="","",IFERROR(C26/B26,0))</f>
        <v/>
      </c>
      <c r="F26" s="10">
        <f>IF(A26="","",SUMIF(Assignments!$B$4:$B$103,A26,Assignments!$P$4:$P$103))</f>
        <v/>
      </c>
      <c r="G26" s="8">
        <f>IF(A26="","",COUNTIFS(Assignments!$B$4:$B$103,A26,Assignments!$Q$4:$Q$103,"Check*"))</f>
        <v/>
      </c>
    </row>
    <row r="27">
      <c r="A27" s="5">
        <f>IF(Assumptions!D12="","",Assumptions!D12)</f>
        <v/>
      </c>
      <c r="B27" s="9">
        <f>IF(A27="","",IFERROR(VLOOKUP(A27,Assumptions!$D$4:$E$103,2,FALSE),""))</f>
        <v/>
      </c>
      <c r="C27" s="9">
        <f>IF(A27="","",COUNTIFS(Assignments!$B$4:$B$103,A27,Assignments!$M$4:$M$103,"Active"))</f>
        <v/>
      </c>
      <c r="D27" s="9">
        <f>IF(OR(A27="",B27=""),"",MAX(0,B27-C27))</f>
        <v/>
      </c>
      <c r="E27" s="11">
        <f>IF(A27="","",IFERROR(C27/B27,0))</f>
        <v/>
      </c>
      <c r="F27" s="14">
        <f>IF(A27="","",SUMIF(Assignments!$B$4:$B$103,A27,Assignments!$P$4:$P$103))</f>
        <v/>
      </c>
      <c r="G27" s="9">
        <f>IF(A27="","",COUNTIFS(Assignments!$B$4:$B$103,A27,Assignments!$Q$4:$Q$103,"Check*"))</f>
        <v/>
      </c>
    </row>
    <row r="28">
      <c r="A28" s="7">
        <f>IF(Assumptions!D13="","",Assumptions!D13)</f>
        <v/>
      </c>
      <c r="B28" s="8">
        <f>IF(A28="","",IFERROR(VLOOKUP(A28,Assumptions!$D$4:$E$103,2,FALSE),""))</f>
        <v/>
      </c>
      <c r="C28" s="8">
        <f>IF(A28="","",COUNTIFS(Assignments!$B$4:$B$103,A28,Assignments!$M$4:$M$103,"Active"))</f>
        <v/>
      </c>
      <c r="D28" s="8">
        <f>IF(OR(A28="",B28=""),"",MAX(0,B28-C28))</f>
        <v/>
      </c>
      <c r="E28" s="15">
        <f>IF(A28="","",IFERROR(C28/B28,0))</f>
        <v/>
      </c>
      <c r="F28" s="10">
        <f>IF(A28="","",SUMIF(Assignments!$B$4:$B$103,A28,Assignments!$P$4:$P$103))</f>
        <v/>
      </c>
      <c r="G28" s="8">
        <f>IF(A28="","",COUNTIFS(Assignments!$B$4:$B$103,A28,Assignments!$Q$4:$Q$103,"Check*"))</f>
        <v/>
      </c>
    </row>
  </sheetData>
  <mergeCells count="1">
    <mergeCell ref="A1:G1"/>
  </mergeCells>
  <conditionalFormatting sqref="B13">
    <cfRule type="expression" priority="1" dxfId="0">
      <formula>$B$13&gt;0</formula>
    </cfRule>
  </conditionalFormatting>
  <conditionalFormatting sqref="B15">
    <cfRule type="expression" priority="2" dxfId="0">
      <formula>$B$15&gt;1</formula>
    </cfRule>
  </conditionalFormatting>
  <conditionalFormatting sqref="G19:G28">
    <cfRule type="expression" priority="3" dxfId="1">
      <formula>G19&gt;0</formula>
    </cfRule>
  </conditionalFormatting>
  <pageMargins left="0.25" right="0.25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Q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13" customWidth="1" min="3" max="3"/>
    <col width="28" customWidth="1" min="4" max="4"/>
    <col width="18" customWidth="1" min="5" max="5"/>
    <col width="17" customWidth="1" min="6" max="6"/>
    <col width="13" customWidth="1" min="7" max="7"/>
    <col width="13" customWidth="1" min="8" max="8"/>
    <col width="12" customWidth="1" min="9" max="9"/>
    <col width="13" customWidth="1" min="10" max="10"/>
    <col width="15" customWidth="1" min="11" max="11"/>
    <col width="15" customWidth="1" min="12" max="12"/>
    <col width="13" customWidth="1" min="13" max="13"/>
    <col width="14" customWidth="1" min="14" max="14"/>
    <col width="16" customWidth="1" min="15" max="15"/>
    <col width="21" customWidth="1" min="16" max="16"/>
    <col width="24" customWidth="1" min="17" max="17"/>
  </cols>
  <sheetData>
    <row r="1" ht="28" customHeight="1">
      <c r="A1" s="1" t="inlineStr">
        <is>
          <t>Rental Storage Assignment Register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  <c r="P1" s="26" t="n"/>
      <c r="Q1" s="27" t="n"/>
    </row>
    <row r="2" ht="30" customHeight="1">
      <c r="A2" s="3" t="inlineStr">
        <is>
          <t>Fictional samples include deliberate review cases; replace them before operational use.</t>
        </is>
      </c>
      <c r="H2" s="4" t="inlineStr">
        <is>
          <t>Status choices:</t>
        </is>
      </c>
      <c r="I2" s="16" t="inlineStr">
        <is>
          <t>Active</t>
        </is>
      </c>
      <c r="J2" s="16" t="inlineStr">
        <is>
          <t>Reserved</t>
        </is>
      </c>
      <c r="K2" s="16" t="inlineStr">
        <is>
          <t>On Hold</t>
        </is>
      </c>
      <c r="L2" s="16" t="inlineStr">
        <is>
          <t>Ended</t>
        </is>
      </c>
      <c r="M2" s="4" t="inlineStr">
        <is>
          <t>Responsibility:</t>
        </is>
      </c>
      <c r="N2" s="16" t="inlineStr">
        <is>
          <t>Tenant</t>
        </is>
      </c>
      <c r="O2" s="16" t="inlineStr">
        <is>
          <t>Property</t>
        </is>
      </c>
      <c r="P2" s="16" t="inlineStr">
        <is>
          <t>Shared</t>
        </is>
      </c>
    </row>
    <row r="3" ht="34" customHeight="1">
      <c r="A3" s="17" t="inlineStr">
        <is>
          <t>Assignment ID</t>
        </is>
      </c>
      <c r="B3" s="17" t="inlineStr">
        <is>
          <t>Property</t>
        </is>
      </c>
      <c r="C3" s="17" t="inlineStr">
        <is>
          <t>Rental Unit</t>
        </is>
      </c>
      <c r="D3" s="17" t="inlineStr">
        <is>
          <t>Tenant / Tenancy</t>
        </is>
      </c>
      <c r="E3" s="17" t="inlineStr">
        <is>
          <t>Storage Area</t>
        </is>
      </c>
      <c r="F3" s="17" t="inlineStr">
        <is>
          <t>Storage Space</t>
        </is>
      </c>
      <c r="G3" s="17" t="inlineStr">
        <is>
          <t>Start Date</t>
        </is>
      </c>
      <c r="H3" s="17" t="inlineStr">
        <is>
          <t>End Date</t>
        </is>
      </c>
      <c r="I3" s="17" t="inlineStr">
        <is>
          <t>Keys Issued</t>
        </is>
      </c>
      <c r="J3" s="17" t="inlineStr">
        <is>
          <t>Keys Returned</t>
        </is>
      </c>
      <c r="K3" s="17" t="inlineStr">
        <is>
          <t>Monthly Charge</t>
        </is>
      </c>
      <c r="L3" s="17" t="inlineStr">
        <is>
          <t>Responsibility</t>
        </is>
      </c>
      <c r="M3" s="17" t="inlineStr">
        <is>
          <t>Status</t>
        </is>
      </c>
      <c r="N3" s="17" t="inlineStr">
        <is>
          <t>Occupied Days</t>
        </is>
      </c>
      <c r="O3" s="17" t="inlineStr">
        <is>
          <t>Keys Outstanding</t>
        </is>
      </c>
      <c r="P3" s="17" t="inlineStr">
        <is>
          <t>Active Monthly Charge</t>
        </is>
      </c>
      <c r="Q3" s="17" t="inlineStr">
        <is>
          <t>Review Flag</t>
        </is>
      </c>
    </row>
    <row r="4" ht="22" customHeight="1">
      <c r="A4" s="18" t="inlineStr">
        <is>
          <t>FIC-SA-0001</t>
        </is>
      </c>
      <c r="B4" s="18" t="inlineStr">
        <is>
          <t>Fictional Cedar Court</t>
        </is>
      </c>
      <c r="C4" s="18" t="inlineStr">
        <is>
          <t>FIC-C101</t>
        </is>
      </c>
      <c r="D4" s="18" t="inlineStr">
        <is>
          <t>Avery Example (fictional)</t>
        </is>
      </c>
      <c r="E4" s="18" t="inlineStr">
        <is>
          <t>North Basement</t>
        </is>
      </c>
      <c r="F4" s="18" t="inlineStr">
        <is>
          <t>FIC-CED-L01</t>
        </is>
      </c>
      <c r="G4" s="19" t="n">
        <v>46076</v>
      </c>
      <c r="H4" s="19" t="n"/>
      <c r="I4" s="20" t="n">
        <v>2</v>
      </c>
      <c r="J4" s="20" t="n">
        <v>0</v>
      </c>
      <c r="K4" s="21" t="n">
        <v>45</v>
      </c>
      <c r="L4" s="16" t="inlineStr">
        <is>
          <t>Tenant</t>
        </is>
      </c>
      <c r="M4" s="16" t="inlineStr">
        <is>
          <t>Active</t>
        </is>
      </c>
      <c r="N4" s="8">
        <f>IF(COUNTA(A4:M4)=0,"",IF(NOT(ISNUMBER(G4)),"",IFERROR(MAX(0,MIN(IF(OR(H4="",NOT(ISNUMBER(H4))),Assumptions!$B$4,H4),Assumptions!$B$4)-G4+1),"")))</f>
        <v/>
      </c>
      <c r="O4" s="8">
        <f>IF(COUNTA(A4:M4)=0,"",IF(OR(I4="",NOT(ISNUMBER(I4))),"",IFERROR(MAX(0,I4-IF(OR(J4="",NOT(ISNUMBER(J4))),0,J4)),"")))</f>
        <v/>
      </c>
      <c r="P4" s="10">
        <f>IF(COUNTA(A4:M4)=0,"",IF(AND(M4="Active",ISNUMBER(G4),G4&lt;=Assumptions!$B$4,OR(H4="",AND(ISNUMBER(H4),H4&gt;=Assumptions!$B$4))),IF(ISNUMBER(K4),K4,""),0))</f>
        <v/>
      </c>
      <c r="Q4" s="22">
        <f>IF(COUNTA(A4:M4)=0,"",IF(OR(A4="",B4="",C4="",D4="",E4="",F4="",G4="",L4="",M4=""),"Check required fields",IF(COUNTIF(Assumptions!$D$4:$D$103,B4)=0,"Check property list",IF(COUNTIF($A$4:$A$103,A4)&gt;1,"Check assignment ID",IF(OR(NOT(ISNUMBER(G4)),AND(H4&lt;&gt;"",NOT(ISNUMBER(H4))),AND(ISNUMBER(H4),H4&lt;G4)),"Check dates",IF(OR(I4="",J4="",NOT(ISNUMBER(I4)),NOT(ISNUMBER(J4))),"Check key counts",IF(I4&lt;J4,"Check key counts",IF(AND(K4&lt;&gt;"",NOT(ISNUMBER(K4))),"Check monthly charge",IF(AND(M4="Active",G4&lt;=Assumptions!$B$4,OR(H4="",H4&gt;=Assumptions!$B$4),COUNTIFS($B$4:$B$103,B4,$F$4:$F$103,F4,$M$4:$M$103,"Active",$G$4:$G$103,"&lt;="&amp;Assumptions!$B$4,$H$4:$H$103,"&gt;="&amp;Assumptions!$B$4)+COUNTIFS($B$4:$B$103,B4,$F$4:$F$103,F4,$M$4:$M$103,"Active",$G$4:$G$103,"&lt;="&amp;Assumptions!$B$4,$H$4:$H$103,"")&gt;1),"Check duplicate space",IF(AND(M4="Active",H4&lt;&gt;"",H4&lt;Assumptions!$B$4),"Check status/end date",IF(AND(M4="Ended",OR(H4="",J4&lt;I4)),"Check closure",IF(AND(M4="Reserved",G4&lt;Assumptions!$B$4),"Check reserved date","OK"))))))))))))</f>
        <v/>
      </c>
    </row>
    <row r="5" ht="22" customHeight="1">
      <c r="A5" s="18" t="inlineStr">
        <is>
          <t>FIC-SA-0002</t>
        </is>
      </c>
      <c r="B5" s="18" t="inlineStr">
        <is>
          <t>Fictional Cedar Court</t>
        </is>
      </c>
      <c r="C5" s="18" t="inlineStr">
        <is>
          <t>FIC-C102</t>
        </is>
      </c>
      <c r="D5" s="18" t="inlineStr">
        <is>
          <t>Jordan Sample (fictional)</t>
        </is>
      </c>
      <c r="E5" s="18" t="inlineStr">
        <is>
          <t>East Hall</t>
        </is>
      </c>
      <c r="F5" s="18" t="inlineStr">
        <is>
          <t>FIC-CED-L02</t>
        </is>
      </c>
      <c r="G5" s="19" t="n">
        <v>46186</v>
      </c>
      <c r="H5" s="19" t="n"/>
      <c r="I5" s="20" t="n">
        <v>1</v>
      </c>
      <c r="J5" s="20" t="n">
        <v>1</v>
      </c>
      <c r="K5" s="21" t="n">
        <v>0</v>
      </c>
      <c r="L5" s="16" t="inlineStr">
        <is>
          <t>Property</t>
        </is>
      </c>
      <c r="M5" s="16" t="inlineStr">
        <is>
          <t>Active</t>
        </is>
      </c>
      <c r="N5" s="9">
        <f>IF(COUNTA(A5:M5)=0,"",IF(NOT(ISNUMBER(G5)),"",IFERROR(MAX(0,MIN(IF(OR(H5="",NOT(ISNUMBER(H5))),Assumptions!$B$4,H5),Assumptions!$B$4)-G5+1),"")))</f>
        <v/>
      </c>
      <c r="O5" s="9">
        <f>IF(COUNTA(A5:M5)=0,"",IF(OR(I5="",NOT(ISNUMBER(I5))),"",IFERROR(MAX(0,I5-IF(OR(J5="",NOT(ISNUMBER(J5))),0,J5)),"")))</f>
        <v/>
      </c>
      <c r="P5" s="14">
        <f>IF(COUNTA(A5:M5)=0,"",IF(AND(M5="Active",ISNUMBER(G5),G5&lt;=Assumptions!$B$4,OR(H5="",AND(ISNUMBER(H5),H5&gt;=Assumptions!$B$4))),IF(ISNUMBER(K5),K5,""),0))</f>
        <v/>
      </c>
      <c r="Q5" s="23">
        <f>IF(COUNTA(A5:M5)=0,"",IF(OR(A5="",B5="",C5="",D5="",E5="",F5="",G5="",L5="",M5=""),"Check required fields",IF(COUNTIF(Assumptions!$D$4:$D$103,B5)=0,"Check property list",IF(COUNTIF($A$4:$A$103,A5)&gt;1,"Check assignment ID",IF(OR(NOT(ISNUMBER(G5)),AND(H5&lt;&gt;"",NOT(ISNUMBER(H5))),AND(ISNUMBER(H5),H5&lt;G5)),"Check dates",IF(OR(I5="",J5="",NOT(ISNUMBER(I5)),NOT(ISNUMBER(J5))),"Check key counts",IF(I5&lt;J5,"Check key counts",IF(AND(K5&lt;&gt;"",NOT(ISNUMBER(K5))),"Check monthly charge",IF(AND(M5="Active",G5&lt;=Assumptions!$B$4,OR(H5="",H5&gt;=Assumptions!$B$4),COUNTIFS($B$4:$B$103,B5,$F$4:$F$103,F5,$M$4:$M$103,"Active",$G$4:$G$103,"&lt;="&amp;Assumptions!$B$4,$H$4:$H$103,"&gt;="&amp;Assumptions!$B$4)+COUNTIFS($B$4:$B$103,B5,$F$4:$F$103,F5,$M$4:$M$103,"Active",$G$4:$G$103,"&lt;="&amp;Assumptions!$B$4,$H$4:$H$103,"")&gt;1),"Check duplicate space",IF(AND(M5="Active",H5&lt;&gt;"",H5&lt;Assumptions!$B$4),"Check status/end date",IF(AND(M5="Ended",OR(H5="",J5&lt;I5)),"Check closure",IF(AND(M5="Reserved",G5&lt;Assumptions!$B$4),"Check reserved date","OK"))))))))))))</f>
        <v/>
      </c>
    </row>
    <row r="6" ht="22" customHeight="1">
      <c r="A6" s="18" t="inlineStr">
        <is>
          <t>FIC-SA-0003</t>
        </is>
      </c>
      <c r="B6" s="18" t="inlineStr">
        <is>
          <t>Fictional Maple House</t>
        </is>
      </c>
      <c r="C6" s="18" t="inlineStr">
        <is>
          <t>FIC-M201</t>
        </is>
      </c>
      <c r="D6" s="18" t="inlineStr">
        <is>
          <t>Morgan Placeholder (fictional)</t>
        </is>
      </c>
      <c r="E6" s="18" t="inlineStr">
        <is>
          <t>Lower Level</t>
        </is>
      </c>
      <c r="F6" s="18" t="inlineStr">
        <is>
          <t>FIC-MAP-L01</t>
        </is>
      </c>
      <c r="G6" s="19" t="n">
        <v>45876</v>
      </c>
      <c r="H6" s="19" t="n">
        <v>46236</v>
      </c>
      <c r="I6" s="20" t="n">
        <v>2</v>
      </c>
      <c r="J6" s="20" t="n">
        <v>2</v>
      </c>
      <c r="K6" s="21" t="n">
        <v>35</v>
      </c>
      <c r="L6" s="16" t="inlineStr">
        <is>
          <t>Tenant</t>
        </is>
      </c>
      <c r="M6" s="16" t="inlineStr">
        <is>
          <t>Ended</t>
        </is>
      </c>
      <c r="N6" s="8">
        <f>IF(COUNTA(A6:M6)=0,"",IF(NOT(ISNUMBER(G6)),"",IFERROR(MAX(0,MIN(IF(OR(H6="",NOT(ISNUMBER(H6))),Assumptions!$B$4,H6),Assumptions!$B$4)-G6+1),"")))</f>
        <v/>
      </c>
      <c r="O6" s="8">
        <f>IF(COUNTA(A6:M6)=0,"",IF(OR(I6="",NOT(ISNUMBER(I6))),"",IFERROR(MAX(0,I6-IF(OR(J6="",NOT(ISNUMBER(J6))),0,J6)),"")))</f>
        <v/>
      </c>
      <c r="P6" s="10">
        <f>IF(COUNTA(A6:M6)=0,"",IF(AND(M6="Active",ISNUMBER(G6),G6&lt;=Assumptions!$B$4,OR(H6="",AND(ISNUMBER(H6),H6&gt;=Assumptions!$B$4))),IF(ISNUMBER(K6),K6,""),0))</f>
        <v/>
      </c>
      <c r="Q6" s="22">
        <f>IF(COUNTA(A6:M6)=0,"",IF(OR(A6="",B6="",C6="",D6="",E6="",F6="",G6="",L6="",M6=""),"Check required fields",IF(COUNTIF(Assumptions!$D$4:$D$103,B6)=0,"Check property list",IF(COUNTIF($A$4:$A$103,A6)&gt;1,"Check assignment ID",IF(OR(NOT(ISNUMBER(G6)),AND(H6&lt;&gt;"",NOT(ISNUMBER(H6))),AND(ISNUMBER(H6),H6&lt;G6)),"Check dates",IF(OR(I6="",J6="",NOT(ISNUMBER(I6)),NOT(ISNUMBER(J6))),"Check key counts",IF(I6&lt;J6,"Check key counts",IF(AND(K6&lt;&gt;"",NOT(ISNUMBER(K6))),"Check monthly charge",IF(AND(M6="Active",G6&lt;=Assumptions!$B$4,OR(H6="",H6&gt;=Assumptions!$B$4),COUNTIFS($B$4:$B$103,B6,$F$4:$F$103,F6,$M$4:$M$103,"Active",$G$4:$G$103,"&lt;="&amp;Assumptions!$B$4,$H$4:$H$103,"&gt;="&amp;Assumptions!$B$4)+COUNTIFS($B$4:$B$103,B6,$F$4:$F$103,F6,$M$4:$M$103,"Active",$G$4:$G$103,"&lt;="&amp;Assumptions!$B$4,$H$4:$H$103,"")&gt;1),"Check duplicate space",IF(AND(M6="Active",H6&lt;&gt;"",H6&lt;Assumptions!$B$4),"Check status/end date",IF(AND(M6="Ended",OR(H6="",J6&lt;I6)),"Check closure",IF(AND(M6="Reserved",G6&lt;Assumptions!$B$4),"Check reserved date","OK"))))))))))))</f>
        <v/>
      </c>
    </row>
    <row r="7" ht="22" customHeight="1">
      <c r="A7" s="18" t="inlineStr">
        <is>
          <t>FIC-SA-0004</t>
        </is>
      </c>
      <c r="B7" s="18" t="inlineStr">
        <is>
          <t>Fictional Harbor Flats</t>
        </is>
      </c>
      <c r="C7" s="18" t="inlineStr">
        <is>
          <t>FIC-H301</t>
        </is>
      </c>
      <c r="D7" s="18" t="inlineStr">
        <is>
          <t>Riley Testcase (fictional)</t>
        </is>
      </c>
      <c r="E7" s="18" t="inlineStr">
        <is>
          <t>Garage Annex</t>
        </is>
      </c>
      <c r="F7" s="18" t="inlineStr">
        <is>
          <t>FIC-HAR-L01</t>
        </is>
      </c>
      <c r="G7" s="19" t="n">
        <v>46296</v>
      </c>
      <c r="H7" s="19" t="n"/>
      <c r="I7" s="20" t="n">
        <v>0</v>
      </c>
      <c r="J7" s="20" t="n">
        <v>0</v>
      </c>
      <c r="K7" s="21" t="n">
        <v>50</v>
      </c>
      <c r="L7" s="16" t="inlineStr">
        <is>
          <t>Tenant</t>
        </is>
      </c>
      <c r="M7" s="16" t="inlineStr">
        <is>
          <t>Reserved</t>
        </is>
      </c>
      <c r="N7" s="9">
        <f>IF(COUNTA(A7:M7)=0,"",IF(NOT(ISNUMBER(G7)),"",IFERROR(MAX(0,MIN(IF(OR(H7="",NOT(ISNUMBER(H7))),Assumptions!$B$4,H7),Assumptions!$B$4)-G7+1),"")))</f>
        <v/>
      </c>
      <c r="O7" s="9">
        <f>IF(COUNTA(A7:M7)=0,"",IF(OR(I7="",NOT(ISNUMBER(I7))),"",IFERROR(MAX(0,I7-IF(OR(J7="",NOT(ISNUMBER(J7))),0,J7)),"")))</f>
        <v/>
      </c>
      <c r="P7" s="14">
        <f>IF(COUNTA(A7:M7)=0,"",IF(AND(M7="Active",ISNUMBER(G7),G7&lt;=Assumptions!$B$4,OR(H7="",AND(ISNUMBER(H7),H7&gt;=Assumptions!$B$4))),IF(ISNUMBER(K7),K7,""),0))</f>
        <v/>
      </c>
      <c r="Q7" s="23">
        <f>IF(COUNTA(A7:M7)=0,"",IF(OR(A7="",B7="",C7="",D7="",E7="",F7="",G7="",L7="",M7=""),"Check required fields",IF(COUNTIF(Assumptions!$D$4:$D$103,B7)=0,"Check property list",IF(COUNTIF($A$4:$A$103,A7)&gt;1,"Check assignment ID",IF(OR(NOT(ISNUMBER(G7)),AND(H7&lt;&gt;"",NOT(ISNUMBER(H7))),AND(ISNUMBER(H7),H7&lt;G7)),"Check dates",IF(OR(I7="",J7="",NOT(ISNUMBER(I7)),NOT(ISNUMBER(J7))),"Check key counts",IF(I7&lt;J7,"Check key counts",IF(AND(K7&lt;&gt;"",NOT(ISNUMBER(K7))),"Check monthly charge",IF(AND(M7="Active",G7&lt;=Assumptions!$B$4,OR(H7="",H7&gt;=Assumptions!$B$4),COUNTIFS($B$4:$B$103,B7,$F$4:$F$103,F7,$M$4:$M$103,"Active",$G$4:$G$103,"&lt;="&amp;Assumptions!$B$4,$H$4:$H$103,"&gt;="&amp;Assumptions!$B$4)+COUNTIFS($B$4:$B$103,B7,$F$4:$F$103,F7,$M$4:$M$103,"Active",$G$4:$G$103,"&lt;="&amp;Assumptions!$B$4,$H$4:$H$103,"")&gt;1),"Check duplicate space",IF(AND(M7="Active",H7&lt;&gt;"",H7&lt;Assumptions!$B$4),"Check status/end date",IF(AND(M7="Ended",OR(H7="",J7&lt;I7)),"Check closure",IF(AND(M7="Reserved",G7&lt;Assumptions!$B$4),"Check reserved date","OK"))))))))))))</f>
        <v/>
      </c>
    </row>
    <row r="8" ht="22" customHeight="1">
      <c r="A8" s="18" t="inlineStr">
        <is>
          <t>FIC-SA-0005</t>
        </is>
      </c>
      <c r="B8" s="18" t="inlineStr">
        <is>
          <t>Fictional Juniper Place</t>
        </is>
      </c>
      <c r="C8" s="18" t="inlineStr">
        <is>
          <t>FIC-J101</t>
        </is>
      </c>
      <c r="D8" s="18" t="inlineStr">
        <is>
          <t>Casey Example (fictional)</t>
        </is>
      </c>
      <c r="E8" s="18" t="inlineStr">
        <is>
          <t>Rear Hall</t>
        </is>
      </c>
      <c r="F8" s="18" t="inlineStr">
        <is>
          <t>FIC-JUN-L01</t>
        </is>
      </c>
      <c r="G8" s="19" t="n">
        <v>46246</v>
      </c>
      <c r="H8" s="19" t="n"/>
      <c r="I8" s="20" t="n">
        <v>0</v>
      </c>
      <c r="J8" s="20" t="n">
        <v>0</v>
      </c>
      <c r="K8" s="21" t="n">
        <v>25</v>
      </c>
      <c r="L8" s="16" t="inlineStr">
        <is>
          <t>Shared</t>
        </is>
      </c>
      <c r="M8" s="16" t="inlineStr">
        <is>
          <t>On Hold</t>
        </is>
      </c>
      <c r="N8" s="8">
        <f>IF(COUNTA(A8:M8)=0,"",IF(NOT(ISNUMBER(G8)),"",IFERROR(MAX(0,MIN(IF(OR(H8="",NOT(ISNUMBER(H8))),Assumptions!$B$4,H8),Assumptions!$B$4)-G8+1),"")))</f>
        <v/>
      </c>
      <c r="O8" s="8">
        <f>IF(COUNTA(A8:M8)=0,"",IF(OR(I8="",NOT(ISNUMBER(I8))),"",IFERROR(MAX(0,I8-IF(OR(J8="",NOT(ISNUMBER(J8))),0,J8)),"")))</f>
        <v/>
      </c>
      <c r="P8" s="10">
        <f>IF(COUNTA(A8:M8)=0,"",IF(AND(M8="Active",ISNUMBER(G8),G8&lt;=Assumptions!$B$4,OR(H8="",AND(ISNUMBER(H8),H8&gt;=Assumptions!$B$4))),IF(ISNUMBER(K8),K8,""),0))</f>
        <v/>
      </c>
      <c r="Q8" s="22">
        <f>IF(COUNTA(A8:M8)=0,"",IF(OR(A8="",B8="",C8="",D8="",E8="",F8="",G8="",L8="",M8=""),"Check required fields",IF(COUNTIF(Assumptions!$D$4:$D$103,B8)=0,"Check property list",IF(COUNTIF($A$4:$A$103,A8)&gt;1,"Check assignment ID",IF(OR(NOT(ISNUMBER(G8)),AND(H8&lt;&gt;"",NOT(ISNUMBER(H8))),AND(ISNUMBER(H8),H8&lt;G8)),"Check dates",IF(OR(I8="",J8="",NOT(ISNUMBER(I8)),NOT(ISNUMBER(J8))),"Check key counts",IF(I8&lt;J8,"Check key counts",IF(AND(K8&lt;&gt;"",NOT(ISNUMBER(K8))),"Check monthly charge",IF(AND(M8="Active",G8&lt;=Assumptions!$B$4,OR(H8="",H8&gt;=Assumptions!$B$4),COUNTIFS($B$4:$B$103,B8,$F$4:$F$103,F8,$M$4:$M$103,"Active",$G$4:$G$103,"&lt;="&amp;Assumptions!$B$4,$H$4:$H$103,"&gt;="&amp;Assumptions!$B$4)+COUNTIFS($B$4:$B$103,B8,$F$4:$F$103,F8,$M$4:$M$103,"Active",$G$4:$G$103,"&lt;="&amp;Assumptions!$B$4,$H$4:$H$103,"")&gt;1),"Check duplicate space",IF(AND(M8="Active",H8&lt;&gt;"",H8&lt;Assumptions!$B$4),"Check status/end date",IF(AND(M8="Ended",OR(H8="",J8&lt;I8)),"Check closure",IF(AND(M8="Reserved",G8&lt;Assumptions!$B$4),"Check reserved date","OK"))))))))))))</f>
        <v/>
      </c>
    </row>
    <row r="9" ht="22" customHeight="1">
      <c r="A9" s="18" t="inlineStr">
        <is>
          <t>FIC-SA-0006</t>
        </is>
      </c>
      <c r="B9" s="18" t="inlineStr">
        <is>
          <t>Fictional Maple House</t>
        </is>
      </c>
      <c r="C9" s="18" t="inlineStr">
        <is>
          <t>FIC-M202</t>
        </is>
      </c>
      <c r="D9" s="18" t="inlineStr">
        <is>
          <t>Taylor Sample (fictional)</t>
        </is>
      </c>
      <c r="E9" s="18" t="inlineStr">
        <is>
          <t>Lower Level</t>
        </is>
      </c>
      <c r="F9" s="18" t="inlineStr">
        <is>
          <t>FIC-MAP-L02</t>
        </is>
      </c>
      <c r="G9" s="19" t="n">
        <v>46276</v>
      </c>
      <c r="H9" s="19" t="n"/>
      <c r="I9" s="20" t="n">
        <v>1</v>
      </c>
      <c r="J9" s="20" t="n">
        <v>0</v>
      </c>
      <c r="K9" s="21" t="n">
        <v>40</v>
      </c>
      <c r="L9" s="16" t="inlineStr">
        <is>
          <t>Tenant</t>
        </is>
      </c>
      <c r="M9" s="16" t="inlineStr">
        <is>
          <t>Active</t>
        </is>
      </c>
      <c r="N9" s="9">
        <f>IF(COUNTA(A9:M9)=0,"",IF(NOT(ISNUMBER(G9)),"",IFERROR(MAX(0,MIN(IF(OR(H9="",NOT(ISNUMBER(H9))),Assumptions!$B$4,H9),Assumptions!$B$4)-G9+1),"")))</f>
        <v/>
      </c>
      <c r="O9" s="9">
        <f>IF(COUNTA(A9:M9)=0,"",IF(OR(I9="",NOT(ISNUMBER(I9))),"",IFERROR(MAX(0,I9-IF(OR(J9="",NOT(ISNUMBER(J9))),0,J9)),"")))</f>
        <v/>
      </c>
      <c r="P9" s="14">
        <f>IF(COUNTA(A9:M9)=0,"",IF(AND(M9="Active",ISNUMBER(G9),G9&lt;=Assumptions!$B$4,OR(H9="",AND(ISNUMBER(H9),H9&gt;=Assumptions!$B$4))),IF(ISNUMBER(K9),K9,""),0))</f>
        <v/>
      </c>
      <c r="Q9" s="23">
        <f>IF(COUNTA(A9:M9)=0,"",IF(OR(A9="",B9="",C9="",D9="",E9="",F9="",G9="",L9="",M9=""),"Check required fields",IF(COUNTIF(Assumptions!$D$4:$D$103,B9)=0,"Check property list",IF(COUNTIF($A$4:$A$103,A9)&gt;1,"Check assignment ID",IF(OR(NOT(ISNUMBER(G9)),AND(H9&lt;&gt;"",NOT(ISNUMBER(H9))),AND(ISNUMBER(H9),H9&lt;G9)),"Check dates",IF(OR(I9="",J9="",NOT(ISNUMBER(I9)),NOT(ISNUMBER(J9))),"Check key counts",IF(I9&lt;J9,"Check key counts",IF(AND(K9&lt;&gt;"",NOT(ISNUMBER(K9))),"Check monthly charge",IF(AND(M9="Active",G9&lt;=Assumptions!$B$4,OR(H9="",H9&gt;=Assumptions!$B$4),COUNTIFS($B$4:$B$103,B9,$F$4:$F$103,F9,$M$4:$M$103,"Active",$G$4:$G$103,"&lt;="&amp;Assumptions!$B$4,$H$4:$H$103,"&gt;="&amp;Assumptions!$B$4)+COUNTIFS($B$4:$B$103,B9,$F$4:$F$103,F9,$M$4:$M$103,"Active",$G$4:$G$103,"&lt;="&amp;Assumptions!$B$4,$H$4:$H$103,"")&gt;1),"Check duplicate space",IF(AND(M9="Active",H9&lt;&gt;"",H9&lt;Assumptions!$B$4),"Check status/end date",IF(AND(M9="Ended",OR(H9="",J9&lt;I9)),"Check closure",IF(AND(M9="Reserved",G9&lt;Assumptions!$B$4),"Check reserved date","OK"))))))))))))</f>
        <v/>
      </c>
    </row>
    <row r="10" ht="22" customHeight="1">
      <c r="A10" s="18" t="inlineStr">
        <is>
          <t>FIC-SA-0007</t>
        </is>
      </c>
      <c r="B10" s="18" t="inlineStr">
        <is>
          <t>Fictional Harbor Flats</t>
        </is>
      </c>
      <c r="C10" s="18" t="inlineStr">
        <is>
          <t>FIC-H302</t>
        </is>
      </c>
      <c r="D10" s="18" t="inlineStr">
        <is>
          <t>Quinn Placeholder (fictional)</t>
        </is>
      </c>
      <c r="E10" s="18" t="inlineStr">
        <is>
          <t>Garage Annex</t>
        </is>
      </c>
      <c r="F10" s="18" t="inlineStr">
        <is>
          <t>FIC-HAR-L02</t>
        </is>
      </c>
      <c r="G10" s="19" t="n">
        <v>46176</v>
      </c>
      <c r="H10" s="19" t="n">
        <v>46276</v>
      </c>
      <c r="I10" s="20" t="n">
        <v>1</v>
      </c>
      <c r="J10" s="20" t="n">
        <v>0</v>
      </c>
      <c r="K10" s="21" t="n">
        <v>55</v>
      </c>
      <c r="L10" s="16" t="inlineStr">
        <is>
          <t>Tenant</t>
        </is>
      </c>
      <c r="M10" s="16" t="inlineStr">
        <is>
          <t>Ended</t>
        </is>
      </c>
      <c r="N10" s="8">
        <f>IF(COUNTA(A10:M10)=0,"",IF(NOT(ISNUMBER(G10)),"",IFERROR(MAX(0,MIN(IF(OR(H10="",NOT(ISNUMBER(H10))),Assumptions!$B$4,H10),Assumptions!$B$4)-G10+1),"")))</f>
        <v/>
      </c>
      <c r="O10" s="8">
        <f>IF(COUNTA(A10:M10)=0,"",IF(OR(I10="",NOT(ISNUMBER(I10))),"",IFERROR(MAX(0,I10-IF(OR(J10="",NOT(ISNUMBER(J10))),0,J10)),"")))</f>
        <v/>
      </c>
      <c r="P10" s="10">
        <f>IF(COUNTA(A10:M10)=0,"",IF(AND(M10="Active",ISNUMBER(G10),G10&lt;=Assumptions!$B$4,OR(H10="",AND(ISNUMBER(H10),H10&gt;=Assumptions!$B$4))),IF(ISNUMBER(K10),K10,""),0))</f>
        <v/>
      </c>
      <c r="Q10" s="22">
        <f>IF(COUNTA(A10:M10)=0,"",IF(OR(A10="",B10="",C10="",D10="",E10="",F10="",G10="",L10="",M10=""),"Check required fields",IF(COUNTIF(Assumptions!$D$4:$D$103,B10)=0,"Check property list",IF(COUNTIF($A$4:$A$103,A10)&gt;1,"Check assignment ID",IF(OR(NOT(ISNUMBER(G10)),AND(H10&lt;&gt;"",NOT(ISNUMBER(H10))),AND(ISNUMBER(H10),H10&lt;G10)),"Check dates",IF(OR(I10="",J10="",NOT(ISNUMBER(I10)),NOT(ISNUMBER(J10))),"Check key counts",IF(I10&lt;J10,"Check key counts",IF(AND(K10&lt;&gt;"",NOT(ISNUMBER(K10))),"Check monthly charge",IF(AND(M10="Active",G10&lt;=Assumptions!$B$4,OR(H10="",H10&gt;=Assumptions!$B$4),COUNTIFS($B$4:$B$103,B10,$F$4:$F$103,F10,$M$4:$M$103,"Active",$G$4:$G$103,"&lt;="&amp;Assumptions!$B$4,$H$4:$H$103,"&gt;="&amp;Assumptions!$B$4)+COUNTIFS($B$4:$B$103,B10,$F$4:$F$103,F10,$M$4:$M$103,"Active",$G$4:$G$103,"&lt;="&amp;Assumptions!$B$4,$H$4:$H$103,"")&gt;1),"Check duplicate space",IF(AND(M10="Active",H10&lt;&gt;"",H10&lt;Assumptions!$B$4),"Check status/end date",IF(AND(M10="Ended",OR(H10="",J10&lt;I10)),"Check closure",IF(AND(M10="Reserved",G10&lt;Assumptions!$B$4),"Check reserved date","OK"))))))))))))</f>
        <v/>
      </c>
    </row>
    <row r="11" ht="22" customHeight="1">
      <c r="A11" s="18" t="inlineStr">
        <is>
          <t>FIC-SA-0008</t>
        </is>
      </c>
      <c r="B11" s="18" t="inlineStr">
        <is>
          <t>Fictional Juniper Place</t>
        </is>
      </c>
      <c r="C11" s="18" t="inlineStr">
        <is>
          <t>FIC-J102</t>
        </is>
      </c>
      <c r="D11" s="18" t="inlineStr">
        <is>
          <t>Parker Testcase (fictional)</t>
        </is>
      </c>
      <c r="E11" s="18" t="inlineStr">
        <is>
          <t>Rear Hall</t>
        </is>
      </c>
      <c r="F11" s="18" t="inlineStr">
        <is>
          <t>FIC-JUN-L02</t>
        </is>
      </c>
      <c r="G11" s="19" t="n">
        <v>46266</v>
      </c>
      <c r="H11" s="19" t="n">
        <v>46336</v>
      </c>
      <c r="I11" s="20" t="n">
        <v>2</v>
      </c>
      <c r="J11" s="20" t="n">
        <v>0</v>
      </c>
      <c r="K11" s="21" t="n">
        <v>60</v>
      </c>
      <c r="L11" s="16" t="inlineStr">
        <is>
          <t>Tenant</t>
        </is>
      </c>
      <c r="M11" s="16" t="inlineStr">
        <is>
          <t>Active</t>
        </is>
      </c>
      <c r="N11" s="9">
        <f>IF(COUNTA(A11:M11)=0,"",IF(NOT(ISNUMBER(G11)),"",IFERROR(MAX(0,MIN(IF(OR(H11="",NOT(ISNUMBER(H11))),Assumptions!$B$4,H11),Assumptions!$B$4)-G11+1),"")))</f>
        <v/>
      </c>
      <c r="O11" s="9">
        <f>IF(COUNTA(A11:M11)=0,"",IF(OR(I11="",NOT(ISNUMBER(I11))),"",IFERROR(MAX(0,I11-IF(OR(J11="",NOT(ISNUMBER(J11))),0,J11)),"")))</f>
        <v/>
      </c>
      <c r="P11" s="14">
        <f>IF(COUNTA(A11:M11)=0,"",IF(AND(M11="Active",ISNUMBER(G11),G11&lt;=Assumptions!$B$4,OR(H11="",AND(ISNUMBER(H11),H11&gt;=Assumptions!$B$4))),IF(ISNUMBER(K11),K11,""),0))</f>
        <v/>
      </c>
      <c r="Q11" s="23">
        <f>IF(COUNTA(A11:M11)=0,"",IF(OR(A11="",B11="",C11="",D11="",E11="",F11="",G11="",L11="",M11=""),"Check required fields",IF(COUNTIF(Assumptions!$D$4:$D$103,B11)=0,"Check property list",IF(COUNTIF($A$4:$A$103,A11)&gt;1,"Check assignment ID",IF(OR(NOT(ISNUMBER(G11)),AND(H11&lt;&gt;"",NOT(ISNUMBER(H11))),AND(ISNUMBER(H11),H11&lt;G11)),"Check dates",IF(OR(I11="",J11="",NOT(ISNUMBER(I11)),NOT(ISNUMBER(J11))),"Check key counts",IF(I11&lt;J11,"Check key counts",IF(AND(K11&lt;&gt;"",NOT(ISNUMBER(K11))),"Check monthly charge",IF(AND(M11="Active",G11&lt;=Assumptions!$B$4,OR(H11="",H11&gt;=Assumptions!$B$4),COUNTIFS($B$4:$B$103,B11,$F$4:$F$103,F11,$M$4:$M$103,"Active",$G$4:$G$103,"&lt;="&amp;Assumptions!$B$4,$H$4:$H$103,"&gt;="&amp;Assumptions!$B$4)+COUNTIFS($B$4:$B$103,B11,$F$4:$F$103,F11,$M$4:$M$103,"Active",$G$4:$G$103,"&lt;="&amp;Assumptions!$B$4,$H$4:$H$103,"")&gt;1),"Check duplicate space",IF(AND(M11="Active",H11&lt;&gt;"",H11&lt;Assumptions!$B$4),"Check status/end date",IF(AND(M11="Ended",OR(H11="",J11&lt;I11)),"Check closure",IF(AND(M11="Reserved",G11&lt;Assumptions!$B$4),"Check reserved date","OK"))))))))))))</f>
        <v/>
      </c>
    </row>
    <row r="12" ht="22" customHeight="1">
      <c r="A12" s="18" t="inlineStr">
        <is>
          <t>FIC-SA-0009</t>
        </is>
      </c>
      <c r="B12" s="18" t="inlineStr">
        <is>
          <t>Fictional Cedar Court</t>
        </is>
      </c>
      <c r="C12" s="18" t="inlineStr">
        <is>
          <t>FIC-C103</t>
        </is>
      </c>
      <c r="D12" s="18" t="inlineStr">
        <is>
          <t>Drew Example (fictional)</t>
        </is>
      </c>
      <c r="E12" s="18" t="inlineStr">
        <is>
          <t>North Basement</t>
        </is>
      </c>
      <c r="F12" s="18" t="inlineStr">
        <is>
          <t>FIC-CED-L03</t>
        </is>
      </c>
      <c r="G12" s="19" t="n">
        <v>46276</v>
      </c>
      <c r="H12" s="19" t="n"/>
      <c r="I12" s="20" t="n">
        <v>0</v>
      </c>
      <c r="J12" s="20" t="n">
        <v>0</v>
      </c>
      <c r="K12" s="21" t="n">
        <v>30</v>
      </c>
      <c r="L12" s="16" t="inlineStr">
        <is>
          <t>Shared</t>
        </is>
      </c>
      <c r="M12" s="16" t="inlineStr">
        <is>
          <t>Reserved</t>
        </is>
      </c>
      <c r="N12" s="8">
        <f>IF(COUNTA(A12:M12)=0,"",IF(NOT(ISNUMBER(G12)),"",IFERROR(MAX(0,MIN(IF(OR(H12="",NOT(ISNUMBER(H12))),Assumptions!$B$4,H12),Assumptions!$B$4)-G12+1),"")))</f>
        <v/>
      </c>
      <c r="O12" s="8">
        <f>IF(COUNTA(A12:M12)=0,"",IF(OR(I12="",NOT(ISNUMBER(I12))),"",IFERROR(MAX(0,I12-IF(OR(J12="",NOT(ISNUMBER(J12))),0,J12)),"")))</f>
        <v/>
      </c>
      <c r="P12" s="10">
        <f>IF(COUNTA(A12:M12)=0,"",IF(AND(M12="Active",ISNUMBER(G12),G12&lt;=Assumptions!$B$4,OR(H12="",AND(ISNUMBER(H12),H12&gt;=Assumptions!$B$4))),IF(ISNUMBER(K12),K12,""),0))</f>
        <v/>
      </c>
      <c r="Q12" s="22">
        <f>IF(COUNTA(A12:M12)=0,"",IF(OR(A12="",B12="",C12="",D12="",E12="",F12="",G12="",L12="",M12=""),"Check required fields",IF(COUNTIF(Assumptions!$D$4:$D$103,B12)=0,"Check property list",IF(COUNTIF($A$4:$A$103,A12)&gt;1,"Check assignment ID",IF(OR(NOT(ISNUMBER(G12)),AND(H12&lt;&gt;"",NOT(ISNUMBER(H12))),AND(ISNUMBER(H12),H12&lt;G12)),"Check dates",IF(OR(I12="",J12="",NOT(ISNUMBER(I12)),NOT(ISNUMBER(J12))),"Check key counts",IF(I12&lt;J12,"Check key counts",IF(AND(K12&lt;&gt;"",NOT(ISNUMBER(K12))),"Check monthly charge",IF(AND(M12="Active",G12&lt;=Assumptions!$B$4,OR(H12="",H12&gt;=Assumptions!$B$4),COUNTIFS($B$4:$B$103,B12,$F$4:$F$103,F12,$M$4:$M$103,"Active",$G$4:$G$103,"&lt;="&amp;Assumptions!$B$4,$H$4:$H$103,"&gt;="&amp;Assumptions!$B$4)+COUNTIFS($B$4:$B$103,B12,$F$4:$F$103,F12,$M$4:$M$103,"Active",$G$4:$G$103,"&lt;="&amp;Assumptions!$B$4,$H$4:$H$103,"")&gt;1),"Check duplicate space",IF(AND(M12="Active",H12&lt;&gt;"",H12&lt;Assumptions!$B$4),"Check status/end date",IF(AND(M12="Ended",OR(H12="",J12&lt;I12)),"Check closure",IF(AND(M12="Reserved",G12&lt;Assumptions!$B$4),"Check reserved date","OK"))))))))))))</f>
        <v/>
      </c>
    </row>
    <row r="13" ht="22" customHeight="1">
      <c r="A13" s="18" t="inlineStr">
        <is>
          <t>FIC-SA-0010</t>
        </is>
      </c>
      <c r="B13" s="18" t="inlineStr">
        <is>
          <t>Fictional Orchard Row</t>
        </is>
      </c>
      <c r="C13" s="18" t="inlineStr">
        <is>
          <t>FIC-O101</t>
        </is>
      </c>
      <c r="D13" s="18" t="inlineStr">
        <is>
          <t>Cameron Sample (fictional)</t>
        </is>
      </c>
      <c r="E13" s="18" t="inlineStr">
        <is>
          <t>Garden Level</t>
        </is>
      </c>
      <c r="F13" s="18" t="inlineStr">
        <is>
          <t>FIC-ORC-L01</t>
        </is>
      </c>
      <c r="G13" s="19" t="n">
        <v>46156</v>
      </c>
      <c r="H13" s="19" t="n">
        <v>46275</v>
      </c>
      <c r="I13" s="20" t="n">
        <v>1</v>
      </c>
      <c r="J13" s="20" t="n">
        <v>1</v>
      </c>
      <c r="K13" s="21" t="n">
        <v>45</v>
      </c>
      <c r="L13" s="16" t="inlineStr">
        <is>
          <t>Tenant</t>
        </is>
      </c>
      <c r="M13" s="16" t="inlineStr">
        <is>
          <t>Active</t>
        </is>
      </c>
      <c r="N13" s="9">
        <f>IF(COUNTA(A13:M13)=0,"",IF(NOT(ISNUMBER(G13)),"",IFERROR(MAX(0,MIN(IF(OR(H13="",NOT(ISNUMBER(H13))),Assumptions!$B$4,H13),Assumptions!$B$4)-G13+1),"")))</f>
        <v/>
      </c>
      <c r="O13" s="9">
        <f>IF(COUNTA(A13:M13)=0,"",IF(OR(I13="",NOT(ISNUMBER(I13))),"",IFERROR(MAX(0,I13-IF(OR(J13="",NOT(ISNUMBER(J13))),0,J13)),"")))</f>
        <v/>
      </c>
      <c r="P13" s="14">
        <f>IF(COUNTA(A13:M13)=0,"",IF(AND(M13="Active",ISNUMBER(G13),G13&lt;=Assumptions!$B$4,OR(H13="",AND(ISNUMBER(H13),H13&gt;=Assumptions!$B$4))),IF(ISNUMBER(K13),K13,""),0))</f>
        <v/>
      </c>
      <c r="Q13" s="23">
        <f>IF(COUNTA(A13:M13)=0,"",IF(OR(A13="",B13="",C13="",D13="",E13="",F13="",G13="",L13="",M13=""),"Check required fields",IF(COUNTIF(Assumptions!$D$4:$D$103,B13)=0,"Check property list",IF(COUNTIF($A$4:$A$103,A13)&gt;1,"Check assignment ID",IF(OR(NOT(ISNUMBER(G13)),AND(H13&lt;&gt;"",NOT(ISNUMBER(H13))),AND(ISNUMBER(H13),H13&lt;G13)),"Check dates",IF(OR(I13="",J13="",NOT(ISNUMBER(I13)),NOT(ISNUMBER(J13))),"Check key counts",IF(I13&lt;J13,"Check key counts",IF(AND(K13&lt;&gt;"",NOT(ISNUMBER(K13))),"Check monthly charge",IF(AND(M13="Active",G13&lt;=Assumptions!$B$4,OR(H13="",H13&gt;=Assumptions!$B$4),COUNTIFS($B$4:$B$103,B13,$F$4:$F$103,F13,$M$4:$M$103,"Active",$G$4:$G$103,"&lt;="&amp;Assumptions!$B$4,$H$4:$H$103,"&gt;="&amp;Assumptions!$B$4)+COUNTIFS($B$4:$B$103,B13,$F$4:$F$103,F13,$M$4:$M$103,"Active",$G$4:$G$103,"&lt;="&amp;Assumptions!$B$4,$H$4:$H$103,"")&gt;1),"Check duplicate space",IF(AND(M13="Active",H13&lt;&gt;"",H13&lt;Assumptions!$B$4),"Check status/end date",IF(AND(M13="Ended",OR(H13="",J13&lt;I13)),"Check closure",IF(AND(M13="Reserved",G13&lt;Assumptions!$B$4),"Check reserved date","OK"))))))))))))</f>
        <v/>
      </c>
    </row>
    <row r="14" ht="22" customHeight="1">
      <c r="A14" s="18" t="inlineStr">
        <is>
          <t>FIC-SA-0011</t>
        </is>
      </c>
      <c r="B14" s="18" t="inlineStr">
        <is>
          <t>Fictional Cedar Court</t>
        </is>
      </c>
      <c r="C14" s="18" t="inlineStr">
        <is>
          <t>FIC-C104</t>
        </is>
      </c>
      <c r="D14" s="18" t="inlineStr">
        <is>
          <t>Skyler Placeholder (fictional)</t>
        </is>
      </c>
      <c r="E14" s="18" t="inlineStr">
        <is>
          <t>North Basement</t>
        </is>
      </c>
      <c r="F14" s="18" t="inlineStr">
        <is>
          <t>FIC-CED-L01</t>
        </is>
      </c>
      <c r="G14" s="19" t="n">
        <v>46275</v>
      </c>
      <c r="H14" s="19" t="n"/>
      <c r="I14" s="20" t="n">
        <v>1</v>
      </c>
      <c r="J14" s="20" t="n">
        <v>0</v>
      </c>
      <c r="K14" s="21" t="n">
        <v>47</v>
      </c>
      <c r="L14" s="16" t="inlineStr">
        <is>
          <t>Tenant</t>
        </is>
      </c>
      <c r="M14" s="16" t="inlineStr">
        <is>
          <t>Active</t>
        </is>
      </c>
      <c r="N14" s="8">
        <f>IF(COUNTA(A14:M14)=0,"",IF(NOT(ISNUMBER(G14)),"",IFERROR(MAX(0,MIN(IF(OR(H14="",NOT(ISNUMBER(H14))),Assumptions!$B$4,H14),Assumptions!$B$4)-G14+1),"")))</f>
        <v/>
      </c>
      <c r="O14" s="8">
        <f>IF(COUNTA(A14:M14)=0,"",IF(OR(I14="",NOT(ISNUMBER(I14))),"",IFERROR(MAX(0,I14-IF(OR(J14="",NOT(ISNUMBER(J14))),0,J14)),"")))</f>
        <v/>
      </c>
      <c r="P14" s="10">
        <f>IF(COUNTA(A14:M14)=0,"",IF(AND(M14="Active",ISNUMBER(G14),G14&lt;=Assumptions!$B$4,OR(H14="",AND(ISNUMBER(H14),H14&gt;=Assumptions!$B$4))),IF(ISNUMBER(K14),K14,""),0))</f>
        <v/>
      </c>
      <c r="Q14" s="22">
        <f>IF(COUNTA(A14:M14)=0,"",IF(OR(A14="",B14="",C14="",D14="",E14="",F14="",G14="",L14="",M14=""),"Check required fields",IF(COUNTIF(Assumptions!$D$4:$D$103,B14)=0,"Check property list",IF(COUNTIF($A$4:$A$103,A14)&gt;1,"Check assignment ID",IF(OR(NOT(ISNUMBER(G14)),AND(H14&lt;&gt;"",NOT(ISNUMBER(H14))),AND(ISNUMBER(H14),H14&lt;G14)),"Check dates",IF(OR(I14="",J14="",NOT(ISNUMBER(I14)),NOT(ISNUMBER(J14))),"Check key counts",IF(I14&lt;J14,"Check key counts",IF(AND(K14&lt;&gt;"",NOT(ISNUMBER(K14))),"Check monthly charge",IF(AND(M14="Active",G14&lt;=Assumptions!$B$4,OR(H14="",H14&gt;=Assumptions!$B$4),COUNTIFS($B$4:$B$103,B14,$F$4:$F$103,F14,$M$4:$M$103,"Active",$G$4:$G$103,"&lt;="&amp;Assumptions!$B$4,$H$4:$H$103,"&gt;="&amp;Assumptions!$B$4)+COUNTIFS($B$4:$B$103,B14,$F$4:$F$103,F14,$M$4:$M$103,"Active",$G$4:$G$103,"&lt;="&amp;Assumptions!$B$4,$H$4:$H$103,"")&gt;1),"Check duplicate space",IF(AND(M14="Active",H14&lt;&gt;"",H14&lt;Assumptions!$B$4),"Check status/end date",IF(AND(M14="Ended",OR(H14="",J14&lt;I14)),"Check closure",IF(AND(M14="Reserved",G14&lt;Assumptions!$B$4),"Check reserved date","OK"))))))))))))</f>
        <v/>
      </c>
    </row>
    <row r="15" ht="22" customHeight="1">
      <c r="A15" s="18" t="n"/>
      <c r="B15" s="18" t="n"/>
      <c r="C15" s="18" t="n"/>
      <c r="D15" s="18" t="n"/>
      <c r="E15" s="18" t="n"/>
      <c r="F15" s="18" t="n"/>
      <c r="G15" s="19" t="n"/>
      <c r="H15" s="19" t="n"/>
      <c r="I15" s="20" t="n"/>
      <c r="J15" s="20" t="n"/>
      <c r="K15" s="21" t="n"/>
      <c r="L15" s="16" t="n"/>
      <c r="M15" s="16" t="n"/>
      <c r="N15" s="9">
        <f>IF(COUNTA(A15:M15)=0,"",IF(NOT(ISNUMBER(G15)),"",IFERROR(MAX(0,MIN(IF(OR(H15="",NOT(ISNUMBER(H15))),Assumptions!$B$4,H15),Assumptions!$B$4)-G15+1),"")))</f>
        <v/>
      </c>
      <c r="O15" s="9">
        <f>IF(COUNTA(A15:M15)=0,"",IF(OR(I15="",NOT(ISNUMBER(I15))),"",IFERROR(MAX(0,I15-IF(OR(J15="",NOT(ISNUMBER(J15))),0,J15)),"")))</f>
        <v/>
      </c>
      <c r="P15" s="14">
        <f>IF(COUNTA(A15:M15)=0,"",IF(AND(M15="Active",ISNUMBER(G15),G15&lt;=Assumptions!$B$4,OR(H15="",AND(ISNUMBER(H15),H15&gt;=Assumptions!$B$4))),IF(ISNUMBER(K15),K15,""),0))</f>
        <v/>
      </c>
      <c r="Q15" s="23">
        <f>IF(COUNTA(A15:M15)=0,"",IF(OR(A15="",B15="",C15="",D15="",E15="",F15="",G15="",L15="",M15=""),"Check required fields",IF(COUNTIF(Assumptions!$D$4:$D$103,B15)=0,"Check property list",IF(COUNTIF($A$4:$A$103,A15)&gt;1,"Check assignment ID",IF(OR(NOT(ISNUMBER(G15)),AND(H15&lt;&gt;"",NOT(ISNUMBER(H15))),AND(ISNUMBER(H15),H15&lt;G15)),"Check dates",IF(OR(I15="",J15="",NOT(ISNUMBER(I15)),NOT(ISNUMBER(J15))),"Check key counts",IF(I15&lt;J15,"Check key counts",IF(AND(K15&lt;&gt;"",NOT(ISNUMBER(K15))),"Check monthly charge",IF(AND(M15="Active",G15&lt;=Assumptions!$B$4,OR(H15="",H15&gt;=Assumptions!$B$4),COUNTIFS($B$4:$B$103,B15,$F$4:$F$103,F15,$M$4:$M$103,"Active",$G$4:$G$103,"&lt;="&amp;Assumptions!$B$4,$H$4:$H$103,"&gt;="&amp;Assumptions!$B$4)+COUNTIFS($B$4:$B$103,B15,$F$4:$F$103,F15,$M$4:$M$103,"Active",$G$4:$G$103,"&lt;="&amp;Assumptions!$B$4,$H$4:$H$103,"")&gt;1),"Check duplicate space",IF(AND(M15="Active",H15&lt;&gt;"",H15&lt;Assumptions!$B$4),"Check status/end date",IF(AND(M15="Ended",OR(H15="",J15&lt;I15)),"Check closure",IF(AND(M15="Reserved",G15&lt;Assumptions!$B$4),"Check reserved date","OK"))))))))))))</f>
        <v/>
      </c>
    </row>
    <row r="16" ht="22" customHeight="1">
      <c r="A16" s="18" t="n"/>
      <c r="B16" s="18" t="n"/>
      <c r="C16" s="18" t="n"/>
      <c r="D16" s="18" t="n"/>
      <c r="E16" s="18" t="n"/>
      <c r="F16" s="18" t="n"/>
      <c r="G16" s="19" t="n"/>
      <c r="H16" s="19" t="n"/>
      <c r="I16" s="20" t="n"/>
      <c r="J16" s="20" t="n"/>
      <c r="K16" s="21" t="n"/>
      <c r="L16" s="16" t="n"/>
      <c r="M16" s="16" t="n"/>
      <c r="N16" s="8">
        <f>IF(COUNTA(A16:M16)=0,"",IF(NOT(ISNUMBER(G16)),"",IFERROR(MAX(0,MIN(IF(OR(H16="",NOT(ISNUMBER(H16))),Assumptions!$B$4,H16),Assumptions!$B$4)-G16+1),"")))</f>
        <v/>
      </c>
      <c r="O16" s="8">
        <f>IF(COUNTA(A16:M16)=0,"",IF(OR(I16="",NOT(ISNUMBER(I16))),"",IFERROR(MAX(0,I16-IF(OR(J16="",NOT(ISNUMBER(J16))),0,J16)),"")))</f>
        <v/>
      </c>
      <c r="P16" s="10">
        <f>IF(COUNTA(A16:M16)=0,"",IF(AND(M16="Active",ISNUMBER(G16),G16&lt;=Assumptions!$B$4,OR(H16="",AND(ISNUMBER(H16),H16&gt;=Assumptions!$B$4))),IF(ISNUMBER(K16),K16,""),0))</f>
        <v/>
      </c>
      <c r="Q16" s="22">
        <f>IF(COUNTA(A16:M16)=0,"",IF(OR(A16="",B16="",C16="",D16="",E16="",F16="",G16="",L16="",M16=""),"Check required fields",IF(COUNTIF(Assumptions!$D$4:$D$103,B16)=0,"Check property list",IF(COUNTIF($A$4:$A$103,A16)&gt;1,"Check assignment ID",IF(OR(NOT(ISNUMBER(G16)),AND(H16&lt;&gt;"",NOT(ISNUMBER(H16))),AND(ISNUMBER(H16),H16&lt;G16)),"Check dates",IF(OR(I16="",J16="",NOT(ISNUMBER(I16)),NOT(ISNUMBER(J16))),"Check key counts",IF(I16&lt;J16,"Check key counts",IF(AND(K16&lt;&gt;"",NOT(ISNUMBER(K16))),"Check monthly charge",IF(AND(M16="Active",G16&lt;=Assumptions!$B$4,OR(H16="",H16&gt;=Assumptions!$B$4),COUNTIFS($B$4:$B$103,B16,$F$4:$F$103,F16,$M$4:$M$103,"Active",$G$4:$G$103,"&lt;="&amp;Assumptions!$B$4,$H$4:$H$103,"&gt;="&amp;Assumptions!$B$4)+COUNTIFS($B$4:$B$103,B16,$F$4:$F$103,F16,$M$4:$M$103,"Active",$G$4:$G$103,"&lt;="&amp;Assumptions!$B$4,$H$4:$H$103,"")&gt;1),"Check duplicate space",IF(AND(M16="Active",H16&lt;&gt;"",H16&lt;Assumptions!$B$4),"Check status/end date",IF(AND(M16="Ended",OR(H16="",J16&lt;I16)),"Check closure",IF(AND(M16="Reserved",G16&lt;Assumptions!$B$4),"Check reserved date","OK"))))))))))))</f>
        <v/>
      </c>
    </row>
    <row r="17" ht="22" customHeight="1">
      <c r="A17" s="18" t="n"/>
      <c r="B17" s="18" t="n"/>
      <c r="C17" s="18" t="n"/>
      <c r="D17" s="18" t="n"/>
      <c r="E17" s="18" t="n"/>
      <c r="F17" s="18" t="n"/>
      <c r="G17" s="19" t="n"/>
      <c r="H17" s="19" t="n"/>
      <c r="I17" s="20" t="n"/>
      <c r="J17" s="20" t="n"/>
      <c r="K17" s="21" t="n"/>
      <c r="L17" s="16" t="n"/>
      <c r="M17" s="16" t="n"/>
      <c r="N17" s="9">
        <f>IF(COUNTA(A17:M17)=0,"",IF(NOT(ISNUMBER(G17)),"",IFERROR(MAX(0,MIN(IF(OR(H17="",NOT(ISNUMBER(H17))),Assumptions!$B$4,H17),Assumptions!$B$4)-G17+1),"")))</f>
        <v/>
      </c>
      <c r="O17" s="9">
        <f>IF(COUNTA(A17:M17)=0,"",IF(OR(I17="",NOT(ISNUMBER(I17))),"",IFERROR(MAX(0,I17-IF(OR(J17="",NOT(ISNUMBER(J17))),0,J17)),"")))</f>
        <v/>
      </c>
      <c r="P17" s="14">
        <f>IF(COUNTA(A17:M17)=0,"",IF(AND(M17="Active",ISNUMBER(G17),G17&lt;=Assumptions!$B$4,OR(H17="",AND(ISNUMBER(H17),H17&gt;=Assumptions!$B$4))),IF(ISNUMBER(K17),K17,""),0))</f>
        <v/>
      </c>
      <c r="Q17" s="23">
        <f>IF(COUNTA(A17:M17)=0,"",IF(OR(A17="",B17="",C17="",D17="",E17="",F17="",G17="",L17="",M17=""),"Check required fields",IF(COUNTIF(Assumptions!$D$4:$D$103,B17)=0,"Check property list",IF(COUNTIF($A$4:$A$103,A17)&gt;1,"Check assignment ID",IF(OR(NOT(ISNUMBER(G17)),AND(H17&lt;&gt;"",NOT(ISNUMBER(H17))),AND(ISNUMBER(H17),H17&lt;G17)),"Check dates",IF(OR(I17="",J17="",NOT(ISNUMBER(I17)),NOT(ISNUMBER(J17))),"Check key counts",IF(I17&lt;J17,"Check key counts",IF(AND(K17&lt;&gt;"",NOT(ISNUMBER(K17))),"Check monthly charge",IF(AND(M17="Active",G17&lt;=Assumptions!$B$4,OR(H17="",H17&gt;=Assumptions!$B$4),COUNTIFS($B$4:$B$103,B17,$F$4:$F$103,F17,$M$4:$M$103,"Active",$G$4:$G$103,"&lt;="&amp;Assumptions!$B$4,$H$4:$H$103,"&gt;="&amp;Assumptions!$B$4)+COUNTIFS($B$4:$B$103,B17,$F$4:$F$103,F17,$M$4:$M$103,"Active",$G$4:$G$103,"&lt;="&amp;Assumptions!$B$4,$H$4:$H$103,"")&gt;1),"Check duplicate space",IF(AND(M17="Active",H17&lt;&gt;"",H17&lt;Assumptions!$B$4),"Check status/end date",IF(AND(M17="Ended",OR(H17="",J17&lt;I17)),"Check closure",IF(AND(M17="Reserved",G17&lt;Assumptions!$B$4),"Check reserved date","OK"))))))))))))</f>
        <v/>
      </c>
    </row>
    <row r="18" ht="22" customHeight="1">
      <c r="A18" s="18" t="n"/>
      <c r="B18" s="18" t="n"/>
      <c r="C18" s="18" t="n"/>
      <c r="D18" s="18" t="n"/>
      <c r="E18" s="18" t="n"/>
      <c r="F18" s="18" t="n"/>
      <c r="G18" s="19" t="n"/>
      <c r="H18" s="19" t="n"/>
      <c r="I18" s="20" t="n"/>
      <c r="J18" s="20" t="n"/>
      <c r="K18" s="21" t="n"/>
      <c r="L18" s="16" t="n"/>
      <c r="M18" s="16" t="n"/>
      <c r="N18" s="8">
        <f>IF(COUNTA(A18:M18)=0,"",IF(NOT(ISNUMBER(G18)),"",IFERROR(MAX(0,MIN(IF(OR(H18="",NOT(ISNUMBER(H18))),Assumptions!$B$4,H18),Assumptions!$B$4)-G18+1),"")))</f>
        <v/>
      </c>
      <c r="O18" s="8">
        <f>IF(COUNTA(A18:M18)=0,"",IF(OR(I18="",NOT(ISNUMBER(I18))),"",IFERROR(MAX(0,I18-IF(OR(J18="",NOT(ISNUMBER(J18))),0,J18)),"")))</f>
        <v/>
      </c>
      <c r="P18" s="10">
        <f>IF(COUNTA(A18:M18)=0,"",IF(AND(M18="Active",ISNUMBER(G18),G18&lt;=Assumptions!$B$4,OR(H18="",AND(ISNUMBER(H18),H18&gt;=Assumptions!$B$4))),IF(ISNUMBER(K18),K18,""),0))</f>
        <v/>
      </c>
      <c r="Q18" s="22">
        <f>IF(COUNTA(A18:M18)=0,"",IF(OR(A18="",B18="",C18="",D18="",E18="",F18="",G18="",L18="",M18=""),"Check required fields",IF(COUNTIF(Assumptions!$D$4:$D$103,B18)=0,"Check property list",IF(COUNTIF($A$4:$A$103,A18)&gt;1,"Check assignment ID",IF(OR(NOT(ISNUMBER(G18)),AND(H18&lt;&gt;"",NOT(ISNUMBER(H18))),AND(ISNUMBER(H18),H18&lt;G18)),"Check dates",IF(OR(I18="",J18="",NOT(ISNUMBER(I18)),NOT(ISNUMBER(J18))),"Check key counts",IF(I18&lt;J18,"Check key counts",IF(AND(K18&lt;&gt;"",NOT(ISNUMBER(K18))),"Check monthly charge",IF(AND(M18="Active",G18&lt;=Assumptions!$B$4,OR(H18="",H18&gt;=Assumptions!$B$4),COUNTIFS($B$4:$B$103,B18,$F$4:$F$103,F18,$M$4:$M$103,"Active",$G$4:$G$103,"&lt;="&amp;Assumptions!$B$4,$H$4:$H$103,"&gt;="&amp;Assumptions!$B$4)+COUNTIFS($B$4:$B$103,B18,$F$4:$F$103,F18,$M$4:$M$103,"Active",$G$4:$G$103,"&lt;="&amp;Assumptions!$B$4,$H$4:$H$103,"")&gt;1),"Check duplicate space",IF(AND(M18="Active",H18&lt;&gt;"",H18&lt;Assumptions!$B$4),"Check status/end date",IF(AND(M18="Ended",OR(H18="",J18&lt;I18)),"Check closure",IF(AND(M18="Reserved",G18&lt;Assumptions!$B$4),"Check reserved date","OK"))))))))))))</f>
        <v/>
      </c>
    </row>
    <row r="19" ht="22" customHeight="1">
      <c r="A19" s="18" t="n"/>
      <c r="B19" s="18" t="n"/>
      <c r="C19" s="18" t="n"/>
      <c r="D19" s="18" t="n"/>
      <c r="E19" s="18" t="n"/>
      <c r="F19" s="18" t="n"/>
      <c r="G19" s="19" t="n"/>
      <c r="H19" s="19" t="n"/>
      <c r="I19" s="20" t="n"/>
      <c r="J19" s="20" t="n"/>
      <c r="K19" s="21" t="n"/>
      <c r="L19" s="16" t="n"/>
      <c r="M19" s="16" t="n"/>
      <c r="N19" s="9">
        <f>IF(COUNTA(A19:M19)=0,"",IF(NOT(ISNUMBER(G19)),"",IFERROR(MAX(0,MIN(IF(OR(H19="",NOT(ISNUMBER(H19))),Assumptions!$B$4,H19),Assumptions!$B$4)-G19+1),"")))</f>
        <v/>
      </c>
      <c r="O19" s="9">
        <f>IF(COUNTA(A19:M19)=0,"",IF(OR(I19="",NOT(ISNUMBER(I19))),"",IFERROR(MAX(0,I19-IF(OR(J19="",NOT(ISNUMBER(J19))),0,J19)),"")))</f>
        <v/>
      </c>
      <c r="P19" s="14">
        <f>IF(COUNTA(A19:M19)=0,"",IF(AND(M19="Active",ISNUMBER(G19),G19&lt;=Assumptions!$B$4,OR(H19="",AND(ISNUMBER(H19),H19&gt;=Assumptions!$B$4))),IF(ISNUMBER(K19),K19,""),0))</f>
        <v/>
      </c>
      <c r="Q19" s="23">
        <f>IF(COUNTA(A19:M19)=0,"",IF(OR(A19="",B19="",C19="",D19="",E19="",F19="",G19="",L19="",M19=""),"Check required fields",IF(COUNTIF(Assumptions!$D$4:$D$103,B19)=0,"Check property list",IF(COUNTIF($A$4:$A$103,A19)&gt;1,"Check assignment ID",IF(OR(NOT(ISNUMBER(G19)),AND(H19&lt;&gt;"",NOT(ISNUMBER(H19))),AND(ISNUMBER(H19),H19&lt;G19)),"Check dates",IF(OR(I19="",J19="",NOT(ISNUMBER(I19)),NOT(ISNUMBER(J19))),"Check key counts",IF(I19&lt;J19,"Check key counts",IF(AND(K19&lt;&gt;"",NOT(ISNUMBER(K19))),"Check monthly charge",IF(AND(M19="Active",G19&lt;=Assumptions!$B$4,OR(H19="",H19&gt;=Assumptions!$B$4),COUNTIFS($B$4:$B$103,B19,$F$4:$F$103,F19,$M$4:$M$103,"Active",$G$4:$G$103,"&lt;="&amp;Assumptions!$B$4,$H$4:$H$103,"&gt;="&amp;Assumptions!$B$4)+COUNTIFS($B$4:$B$103,B19,$F$4:$F$103,F19,$M$4:$M$103,"Active",$G$4:$G$103,"&lt;="&amp;Assumptions!$B$4,$H$4:$H$103,"")&gt;1),"Check duplicate space",IF(AND(M19="Active",H19&lt;&gt;"",H19&lt;Assumptions!$B$4),"Check status/end date",IF(AND(M19="Ended",OR(H19="",J19&lt;I19)),"Check closure",IF(AND(M19="Reserved",G19&lt;Assumptions!$B$4),"Check reserved date","OK"))))))))))))</f>
        <v/>
      </c>
    </row>
    <row r="20" ht="22" customHeight="1">
      <c r="A20" s="18" t="n"/>
      <c r="B20" s="18" t="n"/>
      <c r="C20" s="18" t="n"/>
      <c r="D20" s="18" t="n"/>
      <c r="E20" s="18" t="n"/>
      <c r="F20" s="18" t="n"/>
      <c r="G20" s="19" t="n"/>
      <c r="H20" s="19" t="n"/>
      <c r="I20" s="20" t="n"/>
      <c r="J20" s="20" t="n"/>
      <c r="K20" s="21" t="n"/>
      <c r="L20" s="16" t="n"/>
      <c r="M20" s="16" t="n"/>
      <c r="N20" s="8">
        <f>IF(COUNTA(A20:M20)=0,"",IF(NOT(ISNUMBER(G20)),"",IFERROR(MAX(0,MIN(IF(OR(H20="",NOT(ISNUMBER(H20))),Assumptions!$B$4,H20),Assumptions!$B$4)-G20+1),"")))</f>
        <v/>
      </c>
      <c r="O20" s="8">
        <f>IF(COUNTA(A20:M20)=0,"",IF(OR(I20="",NOT(ISNUMBER(I20))),"",IFERROR(MAX(0,I20-IF(OR(J20="",NOT(ISNUMBER(J20))),0,J20)),"")))</f>
        <v/>
      </c>
      <c r="P20" s="10">
        <f>IF(COUNTA(A20:M20)=0,"",IF(AND(M20="Active",ISNUMBER(G20),G20&lt;=Assumptions!$B$4,OR(H20="",AND(ISNUMBER(H20),H20&gt;=Assumptions!$B$4))),IF(ISNUMBER(K20),K20,""),0))</f>
        <v/>
      </c>
      <c r="Q20" s="22">
        <f>IF(COUNTA(A20:M20)=0,"",IF(OR(A20="",B20="",C20="",D20="",E20="",F20="",G20="",L20="",M20=""),"Check required fields",IF(COUNTIF(Assumptions!$D$4:$D$103,B20)=0,"Check property list",IF(COUNTIF($A$4:$A$103,A20)&gt;1,"Check assignment ID",IF(OR(NOT(ISNUMBER(G20)),AND(H20&lt;&gt;"",NOT(ISNUMBER(H20))),AND(ISNUMBER(H20),H20&lt;G20)),"Check dates",IF(OR(I20="",J20="",NOT(ISNUMBER(I20)),NOT(ISNUMBER(J20))),"Check key counts",IF(I20&lt;J20,"Check key counts",IF(AND(K20&lt;&gt;"",NOT(ISNUMBER(K20))),"Check monthly charge",IF(AND(M20="Active",G20&lt;=Assumptions!$B$4,OR(H20="",H20&gt;=Assumptions!$B$4),COUNTIFS($B$4:$B$103,B20,$F$4:$F$103,F20,$M$4:$M$103,"Active",$G$4:$G$103,"&lt;="&amp;Assumptions!$B$4,$H$4:$H$103,"&gt;="&amp;Assumptions!$B$4)+COUNTIFS($B$4:$B$103,B20,$F$4:$F$103,F20,$M$4:$M$103,"Active",$G$4:$G$103,"&lt;="&amp;Assumptions!$B$4,$H$4:$H$103,"")&gt;1),"Check duplicate space",IF(AND(M20="Active",H20&lt;&gt;"",H20&lt;Assumptions!$B$4),"Check status/end date",IF(AND(M20="Ended",OR(H20="",J20&lt;I20)),"Check closure",IF(AND(M20="Reserved",G20&lt;Assumptions!$B$4),"Check reserved date","OK"))))))))))))</f>
        <v/>
      </c>
    </row>
    <row r="21" ht="22" customHeight="1">
      <c r="A21" s="18" t="n"/>
      <c r="B21" s="18" t="n"/>
      <c r="C21" s="18" t="n"/>
      <c r="D21" s="18" t="n"/>
      <c r="E21" s="18" t="n"/>
      <c r="F21" s="18" t="n"/>
      <c r="G21" s="19" t="n"/>
      <c r="H21" s="19" t="n"/>
      <c r="I21" s="20" t="n"/>
      <c r="J21" s="20" t="n"/>
      <c r="K21" s="21" t="n"/>
      <c r="L21" s="16" t="n"/>
      <c r="M21" s="16" t="n"/>
      <c r="N21" s="9">
        <f>IF(COUNTA(A21:M21)=0,"",IF(NOT(ISNUMBER(G21)),"",IFERROR(MAX(0,MIN(IF(OR(H21="",NOT(ISNUMBER(H21))),Assumptions!$B$4,H21),Assumptions!$B$4)-G21+1),"")))</f>
        <v/>
      </c>
      <c r="O21" s="9">
        <f>IF(COUNTA(A21:M21)=0,"",IF(OR(I21="",NOT(ISNUMBER(I21))),"",IFERROR(MAX(0,I21-IF(OR(J21="",NOT(ISNUMBER(J21))),0,J21)),"")))</f>
        <v/>
      </c>
      <c r="P21" s="14">
        <f>IF(COUNTA(A21:M21)=0,"",IF(AND(M21="Active",ISNUMBER(G21),G21&lt;=Assumptions!$B$4,OR(H21="",AND(ISNUMBER(H21),H21&gt;=Assumptions!$B$4))),IF(ISNUMBER(K21),K21,""),0))</f>
        <v/>
      </c>
      <c r="Q21" s="23">
        <f>IF(COUNTA(A21:M21)=0,"",IF(OR(A21="",B21="",C21="",D21="",E21="",F21="",G21="",L21="",M21=""),"Check required fields",IF(COUNTIF(Assumptions!$D$4:$D$103,B21)=0,"Check property list",IF(COUNTIF($A$4:$A$103,A21)&gt;1,"Check assignment ID",IF(OR(NOT(ISNUMBER(G21)),AND(H21&lt;&gt;"",NOT(ISNUMBER(H21))),AND(ISNUMBER(H21),H21&lt;G21)),"Check dates",IF(OR(I21="",J21="",NOT(ISNUMBER(I21)),NOT(ISNUMBER(J21))),"Check key counts",IF(I21&lt;J21,"Check key counts",IF(AND(K21&lt;&gt;"",NOT(ISNUMBER(K21))),"Check monthly charge",IF(AND(M21="Active",G21&lt;=Assumptions!$B$4,OR(H21="",H21&gt;=Assumptions!$B$4),COUNTIFS($B$4:$B$103,B21,$F$4:$F$103,F21,$M$4:$M$103,"Active",$G$4:$G$103,"&lt;="&amp;Assumptions!$B$4,$H$4:$H$103,"&gt;="&amp;Assumptions!$B$4)+COUNTIFS($B$4:$B$103,B21,$F$4:$F$103,F21,$M$4:$M$103,"Active",$G$4:$G$103,"&lt;="&amp;Assumptions!$B$4,$H$4:$H$103,"")&gt;1),"Check duplicate space",IF(AND(M21="Active",H21&lt;&gt;"",H21&lt;Assumptions!$B$4),"Check status/end date",IF(AND(M21="Ended",OR(H21="",J21&lt;I21)),"Check closure",IF(AND(M21="Reserved",G21&lt;Assumptions!$B$4),"Check reserved date","OK"))))))))))))</f>
        <v/>
      </c>
    </row>
    <row r="22" ht="22" customHeight="1">
      <c r="A22" s="18" t="n"/>
      <c r="B22" s="18" t="n"/>
      <c r="C22" s="18" t="n"/>
      <c r="D22" s="18" t="n"/>
      <c r="E22" s="18" t="n"/>
      <c r="F22" s="18" t="n"/>
      <c r="G22" s="19" t="n"/>
      <c r="H22" s="19" t="n"/>
      <c r="I22" s="20" t="n"/>
      <c r="J22" s="20" t="n"/>
      <c r="K22" s="21" t="n"/>
      <c r="L22" s="16" t="n"/>
      <c r="M22" s="16" t="n"/>
      <c r="N22" s="8">
        <f>IF(COUNTA(A22:M22)=0,"",IF(NOT(ISNUMBER(G22)),"",IFERROR(MAX(0,MIN(IF(OR(H22="",NOT(ISNUMBER(H22))),Assumptions!$B$4,H22),Assumptions!$B$4)-G22+1),"")))</f>
        <v/>
      </c>
      <c r="O22" s="8">
        <f>IF(COUNTA(A22:M22)=0,"",IF(OR(I22="",NOT(ISNUMBER(I22))),"",IFERROR(MAX(0,I22-IF(OR(J22="",NOT(ISNUMBER(J22))),0,J22)),"")))</f>
        <v/>
      </c>
      <c r="P22" s="10">
        <f>IF(COUNTA(A22:M22)=0,"",IF(AND(M22="Active",ISNUMBER(G22),G22&lt;=Assumptions!$B$4,OR(H22="",AND(ISNUMBER(H22),H22&gt;=Assumptions!$B$4))),IF(ISNUMBER(K22),K22,""),0))</f>
        <v/>
      </c>
      <c r="Q22" s="22">
        <f>IF(COUNTA(A22:M22)=0,"",IF(OR(A22="",B22="",C22="",D22="",E22="",F22="",G22="",L22="",M22=""),"Check required fields",IF(COUNTIF(Assumptions!$D$4:$D$103,B22)=0,"Check property list",IF(COUNTIF($A$4:$A$103,A22)&gt;1,"Check assignment ID",IF(OR(NOT(ISNUMBER(G22)),AND(H22&lt;&gt;"",NOT(ISNUMBER(H22))),AND(ISNUMBER(H22),H22&lt;G22)),"Check dates",IF(OR(I22="",J22="",NOT(ISNUMBER(I22)),NOT(ISNUMBER(J22))),"Check key counts",IF(I22&lt;J22,"Check key counts",IF(AND(K22&lt;&gt;"",NOT(ISNUMBER(K22))),"Check monthly charge",IF(AND(M22="Active",G22&lt;=Assumptions!$B$4,OR(H22="",H22&gt;=Assumptions!$B$4),COUNTIFS($B$4:$B$103,B22,$F$4:$F$103,F22,$M$4:$M$103,"Active",$G$4:$G$103,"&lt;="&amp;Assumptions!$B$4,$H$4:$H$103,"&gt;="&amp;Assumptions!$B$4)+COUNTIFS($B$4:$B$103,B22,$F$4:$F$103,F22,$M$4:$M$103,"Active",$G$4:$G$103,"&lt;="&amp;Assumptions!$B$4,$H$4:$H$103,"")&gt;1),"Check duplicate space",IF(AND(M22="Active",H22&lt;&gt;"",H22&lt;Assumptions!$B$4),"Check status/end date",IF(AND(M22="Ended",OR(H22="",J22&lt;I22)),"Check closure",IF(AND(M22="Reserved",G22&lt;Assumptions!$B$4),"Check reserved date","OK"))))))))))))</f>
        <v/>
      </c>
    </row>
    <row r="23" ht="22" customHeight="1">
      <c r="A23" s="18" t="n"/>
      <c r="B23" s="18" t="n"/>
      <c r="C23" s="18" t="n"/>
      <c r="D23" s="18" t="n"/>
      <c r="E23" s="18" t="n"/>
      <c r="F23" s="18" t="n"/>
      <c r="G23" s="19" t="n"/>
      <c r="H23" s="19" t="n"/>
      <c r="I23" s="20" t="n"/>
      <c r="J23" s="20" t="n"/>
      <c r="K23" s="21" t="n"/>
      <c r="L23" s="16" t="n"/>
      <c r="M23" s="16" t="n"/>
      <c r="N23" s="9">
        <f>IF(COUNTA(A23:M23)=0,"",IF(NOT(ISNUMBER(G23)),"",IFERROR(MAX(0,MIN(IF(OR(H23="",NOT(ISNUMBER(H23))),Assumptions!$B$4,H23),Assumptions!$B$4)-G23+1),"")))</f>
        <v/>
      </c>
      <c r="O23" s="9">
        <f>IF(COUNTA(A23:M23)=0,"",IF(OR(I23="",NOT(ISNUMBER(I23))),"",IFERROR(MAX(0,I23-IF(OR(J23="",NOT(ISNUMBER(J23))),0,J23)),"")))</f>
        <v/>
      </c>
      <c r="P23" s="14">
        <f>IF(COUNTA(A23:M23)=0,"",IF(AND(M23="Active",ISNUMBER(G23),G23&lt;=Assumptions!$B$4,OR(H23="",AND(ISNUMBER(H23),H23&gt;=Assumptions!$B$4))),IF(ISNUMBER(K23),K23,""),0))</f>
        <v/>
      </c>
      <c r="Q23" s="23">
        <f>IF(COUNTA(A23:M23)=0,"",IF(OR(A23="",B23="",C23="",D23="",E23="",F23="",G23="",L23="",M23=""),"Check required fields",IF(COUNTIF(Assumptions!$D$4:$D$103,B23)=0,"Check property list",IF(COUNTIF($A$4:$A$103,A23)&gt;1,"Check assignment ID",IF(OR(NOT(ISNUMBER(G23)),AND(H23&lt;&gt;"",NOT(ISNUMBER(H23))),AND(ISNUMBER(H23),H23&lt;G23)),"Check dates",IF(OR(I23="",J23="",NOT(ISNUMBER(I23)),NOT(ISNUMBER(J23))),"Check key counts",IF(I23&lt;J23,"Check key counts",IF(AND(K23&lt;&gt;"",NOT(ISNUMBER(K23))),"Check monthly charge",IF(AND(M23="Active",G23&lt;=Assumptions!$B$4,OR(H23="",H23&gt;=Assumptions!$B$4),COUNTIFS($B$4:$B$103,B23,$F$4:$F$103,F23,$M$4:$M$103,"Active",$G$4:$G$103,"&lt;="&amp;Assumptions!$B$4,$H$4:$H$103,"&gt;="&amp;Assumptions!$B$4)+COUNTIFS($B$4:$B$103,B23,$F$4:$F$103,F23,$M$4:$M$103,"Active",$G$4:$G$103,"&lt;="&amp;Assumptions!$B$4,$H$4:$H$103,"")&gt;1),"Check duplicate space",IF(AND(M23="Active",H23&lt;&gt;"",H23&lt;Assumptions!$B$4),"Check status/end date",IF(AND(M23="Ended",OR(H23="",J23&lt;I23)),"Check closure",IF(AND(M23="Reserved",G23&lt;Assumptions!$B$4),"Check reserved date","OK"))))))))))))</f>
        <v/>
      </c>
    </row>
    <row r="24" ht="22" customHeight="1">
      <c r="A24" s="18" t="n"/>
      <c r="B24" s="18" t="n"/>
      <c r="C24" s="18" t="n"/>
      <c r="D24" s="18" t="n"/>
      <c r="E24" s="18" t="n"/>
      <c r="F24" s="18" t="n"/>
      <c r="G24" s="19" t="n"/>
      <c r="H24" s="19" t="n"/>
      <c r="I24" s="20" t="n"/>
      <c r="J24" s="20" t="n"/>
      <c r="K24" s="21" t="n"/>
      <c r="L24" s="16" t="n"/>
      <c r="M24" s="16" t="n"/>
      <c r="N24" s="8">
        <f>IF(COUNTA(A24:M24)=0,"",IF(NOT(ISNUMBER(G24)),"",IFERROR(MAX(0,MIN(IF(OR(H24="",NOT(ISNUMBER(H24))),Assumptions!$B$4,H24),Assumptions!$B$4)-G24+1),"")))</f>
        <v/>
      </c>
      <c r="O24" s="8">
        <f>IF(COUNTA(A24:M24)=0,"",IF(OR(I24="",NOT(ISNUMBER(I24))),"",IFERROR(MAX(0,I24-IF(OR(J24="",NOT(ISNUMBER(J24))),0,J24)),"")))</f>
        <v/>
      </c>
      <c r="P24" s="10">
        <f>IF(COUNTA(A24:M24)=0,"",IF(AND(M24="Active",ISNUMBER(G24),G24&lt;=Assumptions!$B$4,OR(H24="",AND(ISNUMBER(H24),H24&gt;=Assumptions!$B$4))),IF(ISNUMBER(K24),K24,""),0))</f>
        <v/>
      </c>
      <c r="Q24" s="22">
        <f>IF(COUNTA(A24:M24)=0,"",IF(OR(A24="",B24="",C24="",D24="",E24="",F24="",G24="",L24="",M24=""),"Check required fields",IF(COUNTIF(Assumptions!$D$4:$D$103,B24)=0,"Check property list",IF(COUNTIF($A$4:$A$103,A24)&gt;1,"Check assignment ID",IF(OR(NOT(ISNUMBER(G24)),AND(H24&lt;&gt;"",NOT(ISNUMBER(H24))),AND(ISNUMBER(H24),H24&lt;G24)),"Check dates",IF(OR(I24="",J24="",NOT(ISNUMBER(I24)),NOT(ISNUMBER(J24))),"Check key counts",IF(I24&lt;J24,"Check key counts",IF(AND(K24&lt;&gt;"",NOT(ISNUMBER(K24))),"Check monthly charge",IF(AND(M24="Active",G24&lt;=Assumptions!$B$4,OR(H24="",H24&gt;=Assumptions!$B$4),COUNTIFS($B$4:$B$103,B24,$F$4:$F$103,F24,$M$4:$M$103,"Active",$G$4:$G$103,"&lt;="&amp;Assumptions!$B$4,$H$4:$H$103,"&gt;="&amp;Assumptions!$B$4)+COUNTIFS($B$4:$B$103,B24,$F$4:$F$103,F24,$M$4:$M$103,"Active",$G$4:$G$103,"&lt;="&amp;Assumptions!$B$4,$H$4:$H$103,"")&gt;1),"Check duplicate space",IF(AND(M24="Active",H24&lt;&gt;"",H24&lt;Assumptions!$B$4),"Check status/end date",IF(AND(M24="Ended",OR(H24="",J24&lt;I24)),"Check closure",IF(AND(M24="Reserved",G24&lt;Assumptions!$B$4),"Check reserved date","OK"))))))))))))</f>
        <v/>
      </c>
    </row>
    <row r="25" ht="22" customHeight="1">
      <c r="A25" s="18" t="n"/>
      <c r="B25" s="18" t="n"/>
      <c r="C25" s="18" t="n"/>
      <c r="D25" s="18" t="n"/>
      <c r="E25" s="18" t="n"/>
      <c r="F25" s="18" t="n"/>
      <c r="G25" s="19" t="n"/>
      <c r="H25" s="19" t="n"/>
      <c r="I25" s="20" t="n"/>
      <c r="J25" s="20" t="n"/>
      <c r="K25" s="21" t="n"/>
      <c r="L25" s="16" t="n"/>
      <c r="M25" s="16" t="n"/>
      <c r="N25" s="9">
        <f>IF(COUNTA(A25:M25)=0,"",IF(NOT(ISNUMBER(G25)),"",IFERROR(MAX(0,MIN(IF(OR(H25="",NOT(ISNUMBER(H25))),Assumptions!$B$4,H25),Assumptions!$B$4)-G25+1),"")))</f>
        <v/>
      </c>
      <c r="O25" s="9">
        <f>IF(COUNTA(A25:M25)=0,"",IF(OR(I25="",NOT(ISNUMBER(I25))),"",IFERROR(MAX(0,I25-IF(OR(J25="",NOT(ISNUMBER(J25))),0,J25)),"")))</f>
        <v/>
      </c>
      <c r="P25" s="14">
        <f>IF(COUNTA(A25:M25)=0,"",IF(AND(M25="Active",ISNUMBER(G25),G25&lt;=Assumptions!$B$4,OR(H25="",AND(ISNUMBER(H25),H25&gt;=Assumptions!$B$4))),IF(ISNUMBER(K25),K25,""),0))</f>
        <v/>
      </c>
      <c r="Q25" s="23">
        <f>IF(COUNTA(A25:M25)=0,"",IF(OR(A25="",B25="",C25="",D25="",E25="",F25="",G25="",L25="",M25=""),"Check required fields",IF(COUNTIF(Assumptions!$D$4:$D$103,B25)=0,"Check property list",IF(COUNTIF($A$4:$A$103,A25)&gt;1,"Check assignment ID",IF(OR(NOT(ISNUMBER(G25)),AND(H25&lt;&gt;"",NOT(ISNUMBER(H25))),AND(ISNUMBER(H25),H25&lt;G25)),"Check dates",IF(OR(I25="",J25="",NOT(ISNUMBER(I25)),NOT(ISNUMBER(J25))),"Check key counts",IF(I25&lt;J25,"Check key counts",IF(AND(K25&lt;&gt;"",NOT(ISNUMBER(K25))),"Check monthly charge",IF(AND(M25="Active",G25&lt;=Assumptions!$B$4,OR(H25="",H25&gt;=Assumptions!$B$4),COUNTIFS($B$4:$B$103,B25,$F$4:$F$103,F25,$M$4:$M$103,"Active",$G$4:$G$103,"&lt;="&amp;Assumptions!$B$4,$H$4:$H$103,"&gt;="&amp;Assumptions!$B$4)+COUNTIFS($B$4:$B$103,B25,$F$4:$F$103,F25,$M$4:$M$103,"Active",$G$4:$G$103,"&lt;="&amp;Assumptions!$B$4,$H$4:$H$103,"")&gt;1),"Check duplicate space",IF(AND(M25="Active",H25&lt;&gt;"",H25&lt;Assumptions!$B$4),"Check status/end date",IF(AND(M25="Ended",OR(H25="",J25&lt;I25)),"Check closure",IF(AND(M25="Reserved",G25&lt;Assumptions!$B$4),"Check reserved date","OK"))))))))))))</f>
        <v/>
      </c>
    </row>
    <row r="26" ht="22" customHeight="1">
      <c r="A26" s="18" t="n"/>
      <c r="B26" s="18" t="n"/>
      <c r="C26" s="18" t="n"/>
      <c r="D26" s="18" t="n"/>
      <c r="E26" s="18" t="n"/>
      <c r="F26" s="18" t="n"/>
      <c r="G26" s="19" t="n"/>
      <c r="H26" s="19" t="n"/>
      <c r="I26" s="20" t="n"/>
      <c r="J26" s="20" t="n"/>
      <c r="K26" s="21" t="n"/>
      <c r="L26" s="16" t="n"/>
      <c r="M26" s="16" t="n"/>
      <c r="N26" s="8">
        <f>IF(COUNTA(A26:M26)=0,"",IF(NOT(ISNUMBER(G26)),"",IFERROR(MAX(0,MIN(IF(OR(H26="",NOT(ISNUMBER(H26))),Assumptions!$B$4,H26),Assumptions!$B$4)-G26+1),"")))</f>
        <v/>
      </c>
      <c r="O26" s="8">
        <f>IF(COUNTA(A26:M26)=0,"",IF(OR(I26="",NOT(ISNUMBER(I26))),"",IFERROR(MAX(0,I26-IF(OR(J26="",NOT(ISNUMBER(J26))),0,J26)),"")))</f>
        <v/>
      </c>
      <c r="P26" s="10">
        <f>IF(COUNTA(A26:M26)=0,"",IF(AND(M26="Active",ISNUMBER(G26),G26&lt;=Assumptions!$B$4,OR(H26="",AND(ISNUMBER(H26),H26&gt;=Assumptions!$B$4))),IF(ISNUMBER(K26),K26,""),0))</f>
        <v/>
      </c>
      <c r="Q26" s="22">
        <f>IF(COUNTA(A26:M26)=0,"",IF(OR(A26="",B26="",C26="",D26="",E26="",F26="",G26="",L26="",M26=""),"Check required fields",IF(COUNTIF(Assumptions!$D$4:$D$103,B26)=0,"Check property list",IF(COUNTIF($A$4:$A$103,A26)&gt;1,"Check assignment ID",IF(OR(NOT(ISNUMBER(G26)),AND(H26&lt;&gt;"",NOT(ISNUMBER(H26))),AND(ISNUMBER(H26),H26&lt;G26)),"Check dates",IF(OR(I26="",J26="",NOT(ISNUMBER(I26)),NOT(ISNUMBER(J26))),"Check key counts",IF(I26&lt;J26,"Check key counts",IF(AND(K26&lt;&gt;"",NOT(ISNUMBER(K26))),"Check monthly charge",IF(AND(M26="Active",G26&lt;=Assumptions!$B$4,OR(H26="",H26&gt;=Assumptions!$B$4),COUNTIFS($B$4:$B$103,B26,$F$4:$F$103,F26,$M$4:$M$103,"Active",$G$4:$G$103,"&lt;="&amp;Assumptions!$B$4,$H$4:$H$103,"&gt;="&amp;Assumptions!$B$4)+COUNTIFS($B$4:$B$103,B26,$F$4:$F$103,F26,$M$4:$M$103,"Active",$G$4:$G$103,"&lt;="&amp;Assumptions!$B$4,$H$4:$H$103,"")&gt;1),"Check duplicate space",IF(AND(M26="Active",H26&lt;&gt;"",H26&lt;Assumptions!$B$4),"Check status/end date",IF(AND(M26="Ended",OR(H26="",J26&lt;I26)),"Check closure",IF(AND(M26="Reserved",G26&lt;Assumptions!$B$4),"Check reserved date","OK"))))))))))))</f>
        <v/>
      </c>
    </row>
    <row r="27" ht="22" customHeight="1">
      <c r="A27" s="18" t="n"/>
      <c r="B27" s="18" t="n"/>
      <c r="C27" s="18" t="n"/>
      <c r="D27" s="18" t="n"/>
      <c r="E27" s="18" t="n"/>
      <c r="F27" s="18" t="n"/>
      <c r="G27" s="19" t="n"/>
      <c r="H27" s="19" t="n"/>
      <c r="I27" s="20" t="n"/>
      <c r="J27" s="20" t="n"/>
      <c r="K27" s="21" t="n"/>
      <c r="L27" s="16" t="n"/>
      <c r="M27" s="16" t="n"/>
      <c r="N27" s="9">
        <f>IF(COUNTA(A27:M27)=0,"",IF(NOT(ISNUMBER(G27)),"",IFERROR(MAX(0,MIN(IF(OR(H27="",NOT(ISNUMBER(H27))),Assumptions!$B$4,H27),Assumptions!$B$4)-G27+1),"")))</f>
        <v/>
      </c>
      <c r="O27" s="9">
        <f>IF(COUNTA(A27:M27)=0,"",IF(OR(I27="",NOT(ISNUMBER(I27))),"",IFERROR(MAX(0,I27-IF(OR(J27="",NOT(ISNUMBER(J27))),0,J27)),"")))</f>
        <v/>
      </c>
      <c r="P27" s="14">
        <f>IF(COUNTA(A27:M27)=0,"",IF(AND(M27="Active",ISNUMBER(G27),G27&lt;=Assumptions!$B$4,OR(H27="",AND(ISNUMBER(H27),H27&gt;=Assumptions!$B$4))),IF(ISNUMBER(K27),K27,""),0))</f>
        <v/>
      </c>
      <c r="Q27" s="23">
        <f>IF(COUNTA(A27:M27)=0,"",IF(OR(A27="",B27="",C27="",D27="",E27="",F27="",G27="",L27="",M27=""),"Check required fields",IF(COUNTIF(Assumptions!$D$4:$D$103,B27)=0,"Check property list",IF(COUNTIF($A$4:$A$103,A27)&gt;1,"Check assignment ID",IF(OR(NOT(ISNUMBER(G27)),AND(H27&lt;&gt;"",NOT(ISNUMBER(H27))),AND(ISNUMBER(H27),H27&lt;G27)),"Check dates",IF(OR(I27="",J27="",NOT(ISNUMBER(I27)),NOT(ISNUMBER(J27))),"Check key counts",IF(I27&lt;J27,"Check key counts",IF(AND(K27&lt;&gt;"",NOT(ISNUMBER(K27))),"Check monthly charge",IF(AND(M27="Active",G27&lt;=Assumptions!$B$4,OR(H27="",H27&gt;=Assumptions!$B$4),COUNTIFS($B$4:$B$103,B27,$F$4:$F$103,F27,$M$4:$M$103,"Active",$G$4:$G$103,"&lt;="&amp;Assumptions!$B$4,$H$4:$H$103,"&gt;="&amp;Assumptions!$B$4)+COUNTIFS($B$4:$B$103,B27,$F$4:$F$103,F27,$M$4:$M$103,"Active",$G$4:$G$103,"&lt;="&amp;Assumptions!$B$4,$H$4:$H$103,"")&gt;1),"Check duplicate space",IF(AND(M27="Active",H27&lt;&gt;"",H27&lt;Assumptions!$B$4),"Check status/end date",IF(AND(M27="Ended",OR(H27="",J27&lt;I27)),"Check closure",IF(AND(M27="Reserved",G27&lt;Assumptions!$B$4),"Check reserved date","OK"))))))))))))</f>
        <v/>
      </c>
    </row>
    <row r="28" ht="22" customHeight="1">
      <c r="A28" s="18" t="n"/>
      <c r="B28" s="18" t="n"/>
      <c r="C28" s="18" t="n"/>
      <c r="D28" s="18" t="n"/>
      <c r="E28" s="18" t="n"/>
      <c r="F28" s="18" t="n"/>
      <c r="G28" s="19" t="n"/>
      <c r="H28" s="19" t="n"/>
      <c r="I28" s="20" t="n"/>
      <c r="J28" s="20" t="n"/>
      <c r="K28" s="21" t="n"/>
      <c r="L28" s="16" t="n"/>
      <c r="M28" s="16" t="n"/>
      <c r="N28" s="8">
        <f>IF(COUNTA(A28:M28)=0,"",IF(NOT(ISNUMBER(G28)),"",IFERROR(MAX(0,MIN(IF(OR(H28="",NOT(ISNUMBER(H28))),Assumptions!$B$4,H28),Assumptions!$B$4)-G28+1),"")))</f>
        <v/>
      </c>
      <c r="O28" s="8">
        <f>IF(COUNTA(A28:M28)=0,"",IF(OR(I28="",NOT(ISNUMBER(I28))),"",IFERROR(MAX(0,I28-IF(OR(J28="",NOT(ISNUMBER(J28))),0,J28)),"")))</f>
        <v/>
      </c>
      <c r="P28" s="10">
        <f>IF(COUNTA(A28:M28)=0,"",IF(AND(M28="Active",ISNUMBER(G28),G28&lt;=Assumptions!$B$4,OR(H28="",AND(ISNUMBER(H28),H28&gt;=Assumptions!$B$4))),IF(ISNUMBER(K28),K28,""),0))</f>
        <v/>
      </c>
      <c r="Q28" s="22">
        <f>IF(COUNTA(A28:M28)=0,"",IF(OR(A28="",B28="",C28="",D28="",E28="",F28="",G28="",L28="",M28=""),"Check required fields",IF(COUNTIF(Assumptions!$D$4:$D$103,B28)=0,"Check property list",IF(COUNTIF($A$4:$A$103,A28)&gt;1,"Check assignment ID",IF(OR(NOT(ISNUMBER(G28)),AND(H28&lt;&gt;"",NOT(ISNUMBER(H28))),AND(ISNUMBER(H28),H28&lt;G28)),"Check dates",IF(OR(I28="",J28="",NOT(ISNUMBER(I28)),NOT(ISNUMBER(J28))),"Check key counts",IF(I28&lt;J28,"Check key counts",IF(AND(K28&lt;&gt;"",NOT(ISNUMBER(K28))),"Check monthly charge",IF(AND(M28="Active",G28&lt;=Assumptions!$B$4,OR(H28="",H28&gt;=Assumptions!$B$4),COUNTIFS($B$4:$B$103,B28,$F$4:$F$103,F28,$M$4:$M$103,"Active",$G$4:$G$103,"&lt;="&amp;Assumptions!$B$4,$H$4:$H$103,"&gt;="&amp;Assumptions!$B$4)+COUNTIFS($B$4:$B$103,B28,$F$4:$F$103,F28,$M$4:$M$103,"Active",$G$4:$G$103,"&lt;="&amp;Assumptions!$B$4,$H$4:$H$103,"")&gt;1),"Check duplicate space",IF(AND(M28="Active",H28&lt;&gt;"",H28&lt;Assumptions!$B$4),"Check status/end date",IF(AND(M28="Ended",OR(H28="",J28&lt;I28)),"Check closure",IF(AND(M28="Reserved",G28&lt;Assumptions!$B$4),"Check reserved date","OK"))))))))))))</f>
        <v/>
      </c>
    </row>
    <row r="29" ht="22" customHeight="1">
      <c r="A29" s="18" t="n"/>
      <c r="B29" s="18" t="n"/>
      <c r="C29" s="18" t="n"/>
      <c r="D29" s="18" t="n"/>
      <c r="E29" s="18" t="n"/>
      <c r="F29" s="18" t="n"/>
      <c r="G29" s="19" t="n"/>
      <c r="H29" s="19" t="n"/>
      <c r="I29" s="20" t="n"/>
      <c r="J29" s="20" t="n"/>
      <c r="K29" s="21" t="n"/>
      <c r="L29" s="16" t="n"/>
      <c r="M29" s="16" t="n"/>
      <c r="N29" s="9">
        <f>IF(COUNTA(A29:M29)=0,"",IF(NOT(ISNUMBER(G29)),"",IFERROR(MAX(0,MIN(IF(OR(H29="",NOT(ISNUMBER(H29))),Assumptions!$B$4,H29),Assumptions!$B$4)-G29+1),"")))</f>
        <v/>
      </c>
      <c r="O29" s="9">
        <f>IF(COUNTA(A29:M29)=0,"",IF(OR(I29="",NOT(ISNUMBER(I29))),"",IFERROR(MAX(0,I29-IF(OR(J29="",NOT(ISNUMBER(J29))),0,J29)),"")))</f>
        <v/>
      </c>
      <c r="P29" s="14">
        <f>IF(COUNTA(A29:M29)=0,"",IF(AND(M29="Active",ISNUMBER(G29),G29&lt;=Assumptions!$B$4,OR(H29="",AND(ISNUMBER(H29),H29&gt;=Assumptions!$B$4))),IF(ISNUMBER(K29),K29,""),0))</f>
        <v/>
      </c>
      <c r="Q29" s="23">
        <f>IF(COUNTA(A29:M29)=0,"",IF(OR(A29="",B29="",C29="",D29="",E29="",F29="",G29="",L29="",M29=""),"Check required fields",IF(COUNTIF(Assumptions!$D$4:$D$103,B29)=0,"Check property list",IF(COUNTIF($A$4:$A$103,A29)&gt;1,"Check assignment ID",IF(OR(NOT(ISNUMBER(G29)),AND(H29&lt;&gt;"",NOT(ISNUMBER(H29))),AND(ISNUMBER(H29),H29&lt;G29)),"Check dates",IF(OR(I29="",J29="",NOT(ISNUMBER(I29)),NOT(ISNUMBER(J29))),"Check key counts",IF(I29&lt;J29,"Check key counts",IF(AND(K29&lt;&gt;"",NOT(ISNUMBER(K29))),"Check monthly charge",IF(AND(M29="Active",G29&lt;=Assumptions!$B$4,OR(H29="",H29&gt;=Assumptions!$B$4),COUNTIFS($B$4:$B$103,B29,$F$4:$F$103,F29,$M$4:$M$103,"Active",$G$4:$G$103,"&lt;="&amp;Assumptions!$B$4,$H$4:$H$103,"&gt;="&amp;Assumptions!$B$4)+COUNTIFS($B$4:$B$103,B29,$F$4:$F$103,F29,$M$4:$M$103,"Active",$G$4:$G$103,"&lt;="&amp;Assumptions!$B$4,$H$4:$H$103,"")&gt;1),"Check duplicate space",IF(AND(M29="Active",H29&lt;&gt;"",H29&lt;Assumptions!$B$4),"Check status/end date",IF(AND(M29="Ended",OR(H29="",J29&lt;I29)),"Check closure",IF(AND(M29="Reserved",G29&lt;Assumptions!$B$4),"Check reserved date","OK"))))))))))))</f>
        <v/>
      </c>
    </row>
    <row r="30" ht="22" customHeight="1">
      <c r="A30" s="18" t="n"/>
      <c r="B30" s="18" t="n"/>
      <c r="C30" s="18" t="n"/>
      <c r="D30" s="18" t="n"/>
      <c r="E30" s="18" t="n"/>
      <c r="F30" s="18" t="n"/>
      <c r="G30" s="19" t="n"/>
      <c r="H30" s="19" t="n"/>
      <c r="I30" s="20" t="n"/>
      <c r="J30" s="20" t="n"/>
      <c r="K30" s="21" t="n"/>
      <c r="L30" s="16" t="n"/>
      <c r="M30" s="16" t="n"/>
      <c r="N30" s="8">
        <f>IF(COUNTA(A30:M30)=0,"",IF(NOT(ISNUMBER(G30)),"",IFERROR(MAX(0,MIN(IF(OR(H30="",NOT(ISNUMBER(H30))),Assumptions!$B$4,H30),Assumptions!$B$4)-G30+1),"")))</f>
        <v/>
      </c>
      <c r="O30" s="8">
        <f>IF(COUNTA(A30:M30)=0,"",IF(OR(I30="",NOT(ISNUMBER(I30))),"",IFERROR(MAX(0,I30-IF(OR(J30="",NOT(ISNUMBER(J30))),0,J30)),"")))</f>
        <v/>
      </c>
      <c r="P30" s="10">
        <f>IF(COUNTA(A30:M30)=0,"",IF(AND(M30="Active",ISNUMBER(G30),G30&lt;=Assumptions!$B$4,OR(H30="",AND(ISNUMBER(H30),H30&gt;=Assumptions!$B$4))),IF(ISNUMBER(K30),K30,""),0))</f>
        <v/>
      </c>
      <c r="Q30" s="22">
        <f>IF(COUNTA(A30:M30)=0,"",IF(OR(A30="",B30="",C30="",D30="",E30="",F30="",G30="",L30="",M30=""),"Check required fields",IF(COUNTIF(Assumptions!$D$4:$D$103,B30)=0,"Check property list",IF(COUNTIF($A$4:$A$103,A30)&gt;1,"Check assignment ID",IF(OR(NOT(ISNUMBER(G30)),AND(H30&lt;&gt;"",NOT(ISNUMBER(H30))),AND(ISNUMBER(H30),H30&lt;G30)),"Check dates",IF(OR(I30="",J30="",NOT(ISNUMBER(I30)),NOT(ISNUMBER(J30))),"Check key counts",IF(I30&lt;J30,"Check key counts",IF(AND(K30&lt;&gt;"",NOT(ISNUMBER(K30))),"Check monthly charge",IF(AND(M30="Active",G30&lt;=Assumptions!$B$4,OR(H30="",H30&gt;=Assumptions!$B$4),COUNTIFS($B$4:$B$103,B30,$F$4:$F$103,F30,$M$4:$M$103,"Active",$G$4:$G$103,"&lt;="&amp;Assumptions!$B$4,$H$4:$H$103,"&gt;="&amp;Assumptions!$B$4)+COUNTIFS($B$4:$B$103,B30,$F$4:$F$103,F30,$M$4:$M$103,"Active",$G$4:$G$103,"&lt;="&amp;Assumptions!$B$4,$H$4:$H$103,"")&gt;1),"Check duplicate space",IF(AND(M30="Active",H30&lt;&gt;"",H30&lt;Assumptions!$B$4),"Check status/end date",IF(AND(M30="Ended",OR(H30="",J30&lt;I30)),"Check closure",IF(AND(M30="Reserved",G30&lt;Assumptions!$B$4),"Check reserved date","OK"))))))))))))</f>
        <v/>
      </c>
    </row>
    <row r="31" ht="22" customHeight="1">
      <c r="A31" s="18" t="n"/>
      <c r="B31" s="18" t="n"/>
      <c r="C31" s="18" t="n"/>
      <c r="D31" s="18" t="n"/>
      <c r="E31" s="18" t="n"/>
      <c r="F31" s="18" t="n"/>
      <c r="G31" s="19" t="n"/>
      <c r="H31" s="19" t="n"/>
      <c r="I31" s="20" t="n"/>
      <c r="J31" s="20" t="n"/>
      <c r="K31" s="21" t="n"/>
      <c r="L31" s="16" t="n"/>
      <c r="M31" s="16" t="n"/>
      <c r="N31" s="9">
        <f>IF(COUNTA(A31:M31)=0,"",IF(NOT(ISNUMBER(G31)),"",IFERROR(MAX(0,MIN(IF(OR(H31="",NOT(ISNUMBER(H31))),Assumptions!$B$4,H31),Assumptions!$B$4)-G31+1),"")))</f>
        <v/>
      </c>
      <c r="O31" s="9">
        <f>IF(COUNTA(A31:M31)=0,"",IF(OR(I31="",NOT(ISNUMBER(I31))),"",IFERROR(MAX(0,I31-IF(OR(J31="",NOT(ISNUMBER(J31))),0,J31)),"")))</f>
        <v/>
      </c>
      <c r="P31" s="14">
        <f>IF(COUNTA(A31:M31)=0,"",IF(AND(M31="Active",ISNUMBER(G31),G31&lt;=Assumptions!$B$4,OR(H31="",AND(ISNUMBER(H31),H31&gt;=Assumptions!$B$4))),IF(ISNUMBER(K31),K31,""),0))</f>
        <v/>
      </c>
      <c r="Q31" s="23">
        <f>IF(COUNTA(A31:M31)=0,"",IF(OR(A31="",B31="",C31="",D31="",E31="",F31="",G31="",L31="",M31=""),"Check required fields",IF(COUNTIF(Assumptions!$D$4:$D$103,B31)=0,"Check property list",IF(COUNTIF($A$4:$A$103,A31)&gt;1,"Check assignment ID",IF(OR(NOT(ISNUMBER(G31)),AND(H31&lt;&gt;"",NOT(ISNUMBER(H31))),AND(ISNUMBER(H31),H31&lt;G31)),"Check dates",IF(OR(I31="",J31="",NOT(ISNUMBER(I31)),NOT(ISNUMBER(J31))),"Check key counts",IF(I31&lt;J31,"Check key counts",IF(AND(K31&lt;&gt;"",NOT(ISNUMBER(K31))),"Check monthly charge",IF(AND(M31="Active",G31&lt;=Assumptions!$B$4,OR(H31="",H31&gt;=Assumptions!$B$4),COUNTIFS($B$4:$B$103,B31,$F$4:$F$103,F31,$M$4:$M$103,"Active",$G$4:$G$103,"&lt;="&amp;Assumptions!$B$4,$H$4:$H$103,"&gt;="&amp;Assumptions!$B$4)+COUNTIFS($B$4:$B$103,B31,$F$4:$F$103,F31,$M$4:$M$103,"Active",$G$4:$G$103,"&lt;="&amp;Assumptions!$B$4,$H$4:$H$103,"")&gt;1),"Check duplicate space",IF(AND(M31="Active",H31&lt;&gt;"",H31&lt;Assumptions!$B$4),"Check status/end date",IF(AND(M31="Ended",OR(H31="",J31&lt;I31)),"Check closure",IF(AND(M31="Reserved",G31&lt;Assumptions!$B$4),"Check reserved date","OK"))))))))))))</f>
        <v/>
      </c>
    </row>
    <row r="32" ht="22" customHeight="1">
      <c r="A32" s="18" t="n"/>
      <c r="B32" s="18" t="n"/>
      <c r="C32" s="18" t="n"/>
      <c r="D32" s="18" t="n"/>
      <c r="E32" s="18" t="n"/>
      <c r="F32" s="18" t="n"/>
      <c r="G32" s="19" t="n"/>
      <c r="H32" s="19" t="n"/>
      <c r="I32" s="20" t="n"/>
      <c r="J32" s="20" t="n"/>
      <c r="K32" s="21" t="n"/>
      <c r="L32" s="16" t="n"/>
      <c r="M32" s="16" t="n"/>
      <c r="N32" s="8">
        <f>IF(COUNTA(A32:M32)=0,"",IF(NOT(ISNUMBER(G32)),"",IFERROR(MAX(0,MIN(IF(OR(H32="",NOT(ISNUMBER(H32))),Assumptions!$B$4,H32),Assumptions!$B$4)-G32+1),"")))</f>
        <v/>
      </c>
      <c r="O32" s="8">
        <f>IF(COUNTA(A32:M32)=0,"",IF(OR(I32="",NOT(ISNUMBER(I32))),"",IFERROR(MAX(0,I32-IF(OR(J32="",NOT(ISNUMBER(J32))),0,J32)),"")))</f>
        <v/>
      </c>
      <c r="P32" s="10">
        <f>IF(COUNTA(A32:M32)=0,"",IF(AND(M32="Active",ISNUMBER(G32),G32&lt;=Assumptions!$B$4,OR(H32="",AND(ISNUMBER(H32),H32&gt;=Assumptions!$B$4))),IF(ISNUMBER(K32),K32,""),0))</f>
        <v/>
      </c>
      <c r="Q32" s="22">
        <f>IF(COUNTA(A32:M32)=0,"",IF(OR(A32="",B32="",C32="",D32="",E32="",F32="",G32="",L32="",M32=""),"Check required fields",IF(COUNTIF(Assumptions!$D$4:$D$103,B32)=0,"Check property list",IF(COUNTIF($A$4:$A$103,A32)&gt;1,"Check assignment ID",IF(OR(NOT(ISNUMBER(G32)),AND(H32&lt;&gt;"",NOT(ISNUMBER(H32))),AND(ISNUMBER(H32),H32&lt;G32)),"Check dates",IF(OR(I32="",J32="",NOT(ISNUMBER(I32)),NOT(ISNUMBER(J32))),"Check key counts",IF(I32&lt;J32,"Check key counts",IF(AND(K32&lt;&gt;"",NOT(ISNUMBER(K32))),"Check monthly charge",IF(AND(M32="Active",G32&lt;=Assumptions!$B$4,OR(H32="",H32&gt;=Assumptions!$B$4),COUNTIFS($B$4:$B$103,B32,$F$4:$F$103,F32,$M$4:$M$103,"Active",$G$4:$G$103,"&lt;="&amp;Assumptions!$B$4,$H$4:$H$103,"&gt;="&amp;Assumptions!$B$4)+COUNTIFS($B$4:$B$103,B32,$F$4:$F$103,F32,$M$4:$M$103,"Active",$G$4:$G$103,"&lt;="&amp;Assumptions!$B$4,$H$4:$H$103,"")&gt;1),"Check duplicate space",IF(AND(M32="Active",H32&lt;&gt;"",H32&lt;Assumptions!$B$4),"Check status/end date",IF(AND(M32="Ended",OR(H32="",J32&lt;I32)),"Check closure",IF(AND(M32="Reserved",G32&lt;Assumptions!$B$4),"Check reserved date","OK"))))))))))))</f>
        <v/>
      </c>
    </row>
    <row r="33" ht="22" customHeight="1">
      <c r="A33" s="18" t="n"/>
      <c r="B33" s="18" t="n"/>
      <c r="C33" s="18" t="n"/>
      <c r="D33" s="18" t="n"/>
      <c r="E33" s="18" t="n"/>
      <c r="F33" s="18" t="n"/>
      <c r="G33" s="19" t="n"/>
      <c r="H33" s="19" t="n"/>
      <c r="I33" s="20" t="n"/>
      <c r="J33" s="20" t="n"/>
      <c r="K33" s="21" t="n"/>
      <c r="L33" s="16" t="n"/>
      <c r="M33" s="16" t="n"/>
      <c r="N33" s="9">
        <f>IF(COUNTA(A33:M33)=0,"",IF(NOT(ISNUMBER(G33)),"",IFERROR(MAX(0,MIN(IF(OR(H33="",NOT(ISNUMBER(H33))),Assumptions!$B$4,H33),Assumptions!$B$4)-G33+1),"")))</f>
        <v/>
      </c>
      <c r="O33" s="9">
        <f>IF(COUNTA(A33:M33)=0,"",IF(OR(I33="",NOT(ISNUMBER(I33))),"",IFERROR(MAX(0,I33-IF(OR(J33="",NOT(ISNUMBER(J33))),0,J33)),"")))</f>
        <v/>
      </c>
      <c r="P33" s="14">
        <f>IF(COUNTA(A33:M33)=0,"",IF(AND(M33="Active",ISNUMBER(G33),G33&lt;=Assumptions!$B$4,OR(H33="",AND(ISNUMBER(H33),H33&gt;=Assumptions!$B$4))),IF(ISNUMBER(K33),K33,""),0))</f>
        <v/>
      </c>
      <c r="Q33" s="23">
        <f>IF(COUNTA(A33:M33)=0,"",IF(OR(A33="",B33="",C33="",D33="",E33="",F33="",G33="",L33="",M33=""),"Check required fields",IF(COUNTIF(Assumptions!$D$4:$D$103,B33)=0,"Check property list",IF(COUNTIF($A$4:$A$103,A33)&gt;1,"Check assignment ID",IF(OR(NOT(ISNUMBER(G33)),AND(H33&lt;&gt;"",NOT(ISNUMBER(H33))),AND(ISNUMBER(H33),H33&lt;G33)),"Check dates",IF(OR(I33="",J33="",NOT(ISNUMBER(I33)),NOT(ISNUMBER(J33))),"Check key counts",IF(I33&lt;J33,"Check key counts",IF(AND(K33&lt;&gt;"",NOT(ISNUMBER(K33))),"Check monthly charge",IF(AND(M33="Active",G33&lt;=Assumptions!$B$4,OR(H33="",H33&gt;=Assumptions!$B$4),COUNTIFS($B$4:$B$103,B33,$F$4:$F$103,F33,$M$4:$M$103,"Active",$G$4:$G$103,"&lt;="&amp;Assumptions!$B$4,$H$4:$H$103,"&gt;="&amp;Assumptions!$B$4)+COUNTIFS($B$4:$B$103,B33,$F$4:$F$103,F33,$M$4:$M$103,"Active",$G$4:$G$103,"&lt;="&amp;Assumptions!$B$4,$H$4:$H$103,"")&gt;1),"Check duplicate space",IF(AND(M33="Active",H33&lt;&gt;"",H33&lt;Assumptions!$B$4),"Check status/end date",IF(AND(M33="Ended",OR(H33="",J33&lt;I33)),"Check closure",IF(AND(M33="Reserved",G33&lt;Assumptions!$B$4),"Check reserved date","OK"))))))))))))</f>
        <v/>
      </c>
    </row>
    <row r="34" ht="22" customHeight="1">
      <c r="A34" s="18" t="n"/>
      <c r="B34" s="18" t="n"/>
      <c r="C34" s="18" t="n"/>
      <c r="D34" s="18" t="n"/>
      <c r="E34" s="18" t="n"/>
      <c r="F34" s="18" t="n"/>
      <c r="G34" s="19" t="n"/>
      <c r="H34" s="19" t="n"/>
      <c r="I34" s="20" t="n"/>
      <c r="J34" s="20" t="n"/>
      <c r="K34" s="21" t="n"/>
      <c r="L34" s="16" t="n"/>
      <c r="M34" s="16" t="n"/>
      <c r="N34" s="8">
        <f>IF(COUNTA(A34:M34)=0,"",IF(NOT(ISNUMBER(G34)),"",IFERROR(MAX(0,MIN(IF(OR(H34="",NOT(ISNUMBER(H34))),Assumptions!$B$4,H34),Assumptions!$B$4)-G34+1),"")))</f>
        <v/>
      </c>
      <c r="O34" s="8">
        <f>IF(COUNTA(A34:M34)=0,"",IF(OR(I34="",NOT(ISNUMBER(I34))),"",IFERROR(MAX(0,I34-IF(OR(J34="",NOT(ISNUMBER(J34))),0,J34)),"")))</f>
        <v/>
      </c>
      <c r="P34" s="10">
        <f>IF(COUNTA(A34:M34)=0,"",IF(AND(M34="Active",ISNUMBER(G34),G34&lt;=Assumptions!$B$4,OR(H34="",AND(ISNUMBER(H34),H34&gt;=Assumptions!$B$4))),IF(ISNUMBER(K34),K34,""),0))</f>
        <v/>
      </c>
      <c r="Q34" s="22">
        <f>IF(COUNTA(A34:M34)=0,"",IF(OR(A34="",B34="",C34="",D34="",E34="",F34="",G34="",L34="",M34=""),"Check required fields",IF(COUNTIF(Assumptions!$D$4:$D$103,B34)=0,"Check property list",IF(COUNTIF($A$4:$A$103,A34)&gt;1,"Check assignment ID",IF(OR(NOT(ISNUMBER(G34)),AND(H34&lt;&gt;"",NOT(ISNUMBER(H34))),AND(ISNUMBER(H34),H34&lt;G34)),"Check dates",IF(OR(I34="",J34="",NOT(ISNUMBER(I34)),NOT(ISNUMBER(J34))),"Check key counts",IF(I34&lt;J34,"Check key counts",IF(AND(K34&lt;&gt;"",NOT(ISNUMBER(K34))),"Check monthly charge",IF(AND(M34="Active",G34&lt;=Assumptions!$B$4,OR(H34="",H34&gt;=Assumptions!$B$4),COUNTIFS($B$4:$B$103,B34,$F$4:$F$103,F34,$M$4:$M$103,"Active",$G$4:$G$103,"&lt;="&amp;Assumptions!$B$4,$H$4:$H$103,"&gt;="&amp;Assumptions!$B$4)+COUNTIFS($B$4:$B$103,B34,$F$4:$F$103,F34,$M$4:$M$103,"Active",$G$4:$G$103,"&lt;="&amp;Assumptions!$B$4,$H$4:$H$103,"")&gt;1),"Check duplicate space",IF(AND(M34="Active",H34&lt;&gt;"",H34&lt;Assumptions!$B$4),"Check status/end date",IF(AND(M34="Ended",OR(H34="",J34&lt;I34)),"Check closure",IF(AND(M34="Reserved",G34&lt;Assumptions!$B$4),"Check reserved date","OK"))))))))))))</f>
        <v/>
      </c>
    </row>
    <row r="35" ht="22" customHeight="1">
      <c r="A35" s="18" t="n"/>
      <c r="B35" s="18" t="n"/>
      <c r="C35" s="18" t="n"/>
      <c r="D35" s="18" t="n"/>
      <c r="E35" s="18" t="n"/>
      <c r="F35" s="18" t="n"/>
      <c r="G35" s="19" t="n"/>
      <c r="H35" s="19" t="n"/>
      <c r="I35" s="20" t="n"/>
      <c r="J35" s="20" t="n"/>
      <c r="K35" s="21" t="n"/>
      <c r="L35" s="16" t="n"/>
      <c r="M35" s="16" t="n"/>
      <c r="N35" s="9">
        <f>IF(COUNTA(A35:M35)=0,"",IF(NOT(ISNUMBER(G35)),"",IFERROR(MAX(0,MIN(IF(OR(H35="",NOT(ISNUMBER(H35))),Assumptions!$B$4,H35),Assumptions!$B$4)-G35+1),"")))</f>
        <v/>
      </c>
      <c r="O35" s="9">
        <f>IF(COUNTA(A35:M35)=0,"",IF(OR(I35="",NOT(ISNUMBER(I35))),"",IFERROR(MAX(0,I35-IF(OR(J35="",NOT(ISNUMBER(J35))),0,J35)),"")))</f>
        <v/>
      </c>
      <c r="P35" s="14">
        <f>IF(COUNTA(A35:M35)=0,"",IF(AND(M35="Active",ISNUMBER(G35),G35&lt;=Assumptions!$B$4,OR(H35="",AND(ISNUMBER(H35),H35&gt;=Assumptions!$B$4))),IF(ISNUMBER(K35),K35,""),0))</f>
        <v/>
      </c>
      <c r="Q35" s="23">
        <f>IF(COUNTA(A35:M35)=0,"",IF(OR(A35="",B35="",C35="",D35="",E35="",F35="",G35="",L35="",M35=""),"Check required fields",IF(COUNTIF(Assumptions!$D$4:$D$103,B35)=0,"Check property list",IF(COUNTIF($A$4:$A$103,A35)&gt;1,"Check assignment ID",IF(OR(NOT(ISNUMBER(G35)),AND(H35&lt;&gt;"",NOT(ISNUMBER(H35))),AND(ISNUMBER(H35),H35&lt;G35)),"Check dates",IF(OR(I35="",J35="",NOT(ISNUMBER(I35)),NOT(ISNUMBER(J35))),"Check key counts",IF(I35&lt;J35,"Check key counts",IF(AND(K35&lt;&gt;"",NOT(ISNUMBER(K35))),"Check monthly charge",IF(AND(M35="Active",G35&lt;=Assumptions!$B$4,OR(H35="",H35&gt;=Assumptions!$B$4),COUNTIFS($B$4:$B$103,B35,$F$4:$F$103,F35,$M$4:$M$103,"Active",$G$4:$G$103,"&lt;="&amp;Assumptions!$B$4,$H$4:$H$103,"&gt;="&amp;Assumptions!$B$4)+COUNTIFS($B$4:$B$103,B35,$F$4:$F$103,F35,$M$4:$M$103,"Active",$G$4:$G$103,"&lt;="&amp;Assumptions!$B$4,$H$4:$H$103,"")&gt;1),"Check duplicate space",IF(AND(M35="Active",H35&lt;&gt;"",H35&lt;Assumptions!$B$4),"Check status/end date",IF(AND(M35="Ended",OR(H35="",J35&lt;I35)),"Check closure",IF(AND(M35="Reserved",G35&lt;Assumptions!$B$4),"Check reserved date","OK"))))))))))))</f>
        <v/>
      </c>
    </row>
    <row r="36" ht="22" customHeight="1">
      <c r="A36" s="18" t="n"/>
      <c r="B36" s="18" t="n"/>
      <c r="C36" s="18" t="n"/>
      <c r="D36" s="18" t="n"/>
      <c r="E36" s="18" t="n"/>
      <c r="F36" s="18" t="n"/>
      <c r="G36" s="19" t="n"/>
      <c r="H36" s="19" t="n"/>
      <c r="I36" s="20" t="n"/>
      <c r="J36" s="20" t="n"/>
      <c r="K36" s="21" t="n"/>
      <c r="L36" s="16" t="n"/>
      <c r="M36" s="16" t="n"/>
      <c r="N36" s="8">
        <f>IF(COUNTA(A36:M36)=0,"",IF(NOT(ISNUMBER(G36)),"",IFERROR(MAX(0,MIN(IF(OR(H36="",NOT(ISNUMBER(H36))),Assumptions!$B$4,H36),Assumptions!$B$4)-G36+1),"")))</f>
        <v/>
      </c>
      <c r="O36" s="8">
        <f>IF(COUNTA(A36:M36)=0,"",IF(OR(I36="",NOT(ISNUMBER(I36))),"",IFERROR(MAX(0,I36-IF(OR(J36="",NOT(ISNUMBER(J36))),0,J36)),"")))</f>
        <v/>
      </c>
      <c r="P36" s="10">
        <f>IF(COUNTA(A36:M36)=0,"",IF(AND(M36="Active",ISNUMBER(G36),G36&lt;=Assumptions!$B$4,OR(H36="",AND(ISNUMBER(H36),H36&gt;=Assumptions!$B$4))),IF(ISNUMBER(K36),K36,""),0))</f>
        <v/>
      </c>
      <c r="Q36" s="22">
        <f>IF(COUNTA(A36:M36)=0,"",IF(OR(A36="",B36="",C36="",D36="",E36="",F36="",G36="",L36="",M36=""),"Check required fields",IF(COUNTIF(Assumptions!$D$4:$D$103,B36)=0,"Check property list",IF(COUNTIF($A$4:$A$103,A36)&gt;1,"Check assignment ID",IF(OR(NOT(ISNUMBER(G36)),AND(H36&lt;&gt;"",NOT(ISNUMBER(H36))),AND(ISNUMBER(H36),H36&lt;G36)),"Check dates",IF(OR(I36="",J36="",NOT(ISNUMBER(I36)),NOT(ISNUMBER(J36))),"Check key counts",IF(I36&lt;J36,"Check key counts",IF(AND(K36&lt;&gt;"",NOT(ISNUMBER(K36))),"Check monthly charge",IF(AND(M36="Active",G36&lt;=Assumptions!$B$4,OR(H36="",H36&gt;=Assumptions!$B$4),COUNTIFS($B$4:$B$103,B36,$F$4:$F$103,F36,$M$4:$M$103,"Active",$G$4:$G$103,"&lt;="&amp;Assumptions!$B$4,$H$4:$H$103,"&gt;="&amp;Assumptions!$B$4)+COUNTIFS($B$4:$B$103,B36,$F$4:$F$103,F36,$M$4:$M$103,"Active",$G$4:$G$103,"&lt;="&amp;Assumptions!$B$4,$H$4:$H$103,"")&gt;1),"Check duplicate space",IF(AND(M36="Active",H36&lt;&gt;"",H36&lt;Assumptions!$B$4),"Check status/end date",IF(AND(M36="Ended",OR(H36="",J36&lt;I36)),"Check closure",IF(AND(M36="Reserved",G36&lt;Assumptions!$B$4),"Check reserved date","OK"))))))))))))</f>
        <v/>
      </c>
    </row>
    <row r="37" ht="22" customHeight="1">
      <c r="A37" s="18" t="n"/>
      <c r="B37" s="18" t="n"/>
      <c r="C37" s="18" t="n"/>
      <c r="D37" s="18" t="n"/>
      <c r="E37" s="18" t="n"/>
      <c r="F37" s="18" t="n"/>
      <c r="G37" s="19" t="n"/>
      <c r="H37" s="19" t="n"/>
      <c r="I37" s="20" t="n"/>
      <c r="J37" s="20" t="n"/>
      <c r="K37" s="21" t="n"/>
      <c r="L37" s="16" t="n"/>
      <c r="M37" s="16" t="n"/>
      <c r="N37" s="9">
        <f>IF(COUNTA(A37:M37)=0,"",IF(NOT(ISNUMBER(G37)),"",IFERROR(MAX(0,MIN(IF(OR(H37="",NOT(ISNUMBER(H37))),Assumptions!$B$4,H37),Assumptions!$B$4)-G37+1),"")))</f>
        <v/>
      </c>
      <c r="O37" s="9">
        <f>IF(COUNTA(A37:M37)=0,"",IF(OR(I37="",NOT(ISNUMBER(I37))),"",IFERROR(MAX(0,I37-IF(OR(J37="",NOT(ISNUMBER(J37))),0,J37)),"")))</f>
        <v/>
      </c>
      <c r="P37" s="14">
        <f>IF(COUNTA(A37:M37)=0,"",IF(AND(M37="Active",ISNUMBER(G37),G37&lt;=Assumptions!$B$4,OR(H37="",AND(ISNUMBER(H37),H37&gt;=Assumptions!$B$4))),IF(ISNUMBER(K37),K37,""),0))</f>
        <v/>
      </c>
      <c r="Q37" s="23">
        <f>IF(COUNTA(A37:M37)=0,"",IF(OR(A37="",B37="",C37="",D37="",E37="",F37="",G37="",L37="",M37=""),"Check required fields",IF(COUNTIF(Assumptions!$D$4:$D$103,B37)=0,"Check property list",IF(COUNTIF($A$4:$A$103,A37)&gt;1,"Check assignment ID",IF(OR(NOT(ISNUMBER(G37)),AND(H37&lt;&gt;"",NOT(ISNUMBER(H37))),AND(ISNUMBER(H37),H37&lt;G37)),"Check dates",IF(OR(I37="",J37="",NOT(ISNUMBER(I37)),NOT(ISNUMBER(J37))),"Check key counts",IF(I37&lt;J37,"Check key counts",IF(AND(K37&lt;&gt;"",NOT(ISNUMBER(K37))),"Check monthly charge",IF(AND(M37="Active",G37&lt;=Assumptions!$B$4,OR(H37="",H37&gt;=Assumptions!$B$4),COUNTIFS($B$4:$B$103,B37,$F$4:$F$103,F37,$M$4:$M$103,"Active",$G$4:$G$103,"&lt;="&amp;Assumptions!$B$4,$H$4:$H$103,"&gt;="&amp;Assumptions!$B$4)+COUNTIFS($B$4:$B$103,B37,$F$4:$F$103,F37,$M$4:$M$103,"Active",$G$4:$G$103,"&lt;="&amp;Assumptions!$B$4,$H$4:$H$103,"")&gt;1),"Check duplicate space",IF(AND(M37="Active",H37&lt;&gt;"",H37&lt;Assumptions!$B$4),"Check status/end date",IF(AND(M37="Ended",OR(H37="",J37&lt;I37)),"Check closure",IF(AND(M37="Reserved",G37&lt;Assumptions!$B$4),"Check reserved date","OK"))))))))))))</f>
        <v/>
      </c>
    </row>
    <row r="38" ht="22" customHeight="1">
      <c r="A38" s="18" t="n"/>
      <c r="B38" s="18" t="n"/>
      <c r="C38" s="18" t="n"/>
      <c r="D38" s="18" t="n"/>
      <c r="E38" s="18" t="n"/>
      <c r="F38" s="18" t="n"/>
      <c r="G38" s="19" t="n"/>
      <c r="H38" s="19" t="n"/>
      <c r="I38" s="20" t="n"/>
      <c r="J38" s="20" t="n"/>
      <c r="K38" s="21" t="n"/>
      <c r="L38" s="16" t="n"/>
      <c r="M38" s="16" t="n"/>
      <c r="N38" s="8">
        <f>IF(COUNTA(A38:M38)=0,"",IF(NOT(ISNUMBER(G38)),"",IFERROR(MAX(0,MIN(IF(OR(H38="",NOT(ISNUMBER(H38))),Assumptions!$B$4,H38),Assumptions!$B$4)-G38+1),"")))</f>
        <v/>
      </c>
      <c r="O38" s="8">
        <f>IF(COUNTA(A38:M38)=0,"",IF(OR(I38="",NOT(ISNUMBER(I38))),"",IFERROR(MAX(0,I38-IF(OR(J38="",NOT(ISNUMBER(J38))),0,J38)),"")))</f>
        <v/>
      </c>
      <c r="P38" s="10">
        <f>IF(COUNTA(A38:M38)=0,"",IF(AND(M38="Active",ISNUMBER(G38),G38&lt;=Assumptions!$B$4,OR(H38="",AND(ISNUMBER(H38),H38&gt;=Assumptions!$B$4))),IF(ISNUMBER(K38),K38,""),0))</f>
        <v/>
      </c>
      <c r="Q38" s="22">
        <f>IF(COUNTA(A38:M38)=0,"",IF(OR(A38="",B38="",C38="",D38="",E38="",F38="",G38="",L38="",M38=""),"Check required fields",IF(COUNTIF(Assumptions!$D$4:$D$103,B38)=0,"Check property list",IF(COUNTIF($A$4:$A$103,A38)&gt;1,"Check assignment ID",IF(OR(NOT(ISNUMBER(G38)),AND(H38&lt;&gt;"",NOT(ISNUMBER(H38))),AND(ISNUMBER(H38),H38&lt;G38)),"Check dates",IF(OR(I38="",J38="",NOT(ISNUMBER(I38)),NOT(ISNUMBER(J38))),"Check key counts",IF(I38&lt;J38,"Check key counts",IF(AND(K38&lt;&gt;"",NOT(ISNUMBER(K38))),"Check monthly charge",IF(AND(M38="Active",G38&lt;=Assumptions!$B$4,OR(H38="",H38&gt;=Assumptions!$B$4),COUNTIFS($B$4:$B$103,B38,$F$4:$F$103,F38,$M$4:$M$103,"Active",$G$4:$G$103,"&lt;="&amp;Assumptions!$B$4,$H$4:$H$103,"&gt;="&amp;Assumptions!$B$4)+COUNTIFS($B$4:$B$103,B38,$F$4:$F$103,F38,$M$4:$M$103,"Active",$G$4:$G$103,"&lt;="&amp;Assumptions!$B$4,$H$4:$H$103,"")&gt;1),"Check duplicate space",IF(AND(M38="Active",H38&lt;&gt;"",H38&lt;Assumptions!$B$4),"Check status/end date",IF(AND(M38="Ended",OR(H38="",J38&lt;I38)),"Check closure",IF(AND(M38="Reserved",G38&lt;Assumptions!$B$4),"Check reserved date","OK"))))))))))))</f>
        <v/>
      </c>
    </row>
    <row r="39" ht="22" customHeight="1">
      <c r="A39" s="18" t="n"/>
      <c r="B39" s="18" t="n"/>
      <c r="C39" s="18" t="n"/>
      <c r="D39" s="18" t="n"/>
      <c r="E39" s="18" t="n"/>
      <c r="F39" s="18" t="n"/>
      <c r="G39" s="19" t="n"/>
      <c r="H39" s="19" t="n"/>
      <c r="I39" s="20" t="n"/>
      <c r="J39" s="20" t="n"/>
      <c r="K39" s="21" t="n"/>
      <c r="L39" s="16" t="n"/>
      <c r="M39" s="16" t="n"/>
      <c r="N39" s="9">
        <f>IF(COUNTA(A39:M39)=0,"",IF(NOT(ISNUMBER(G39)),"",IFERROR(MAX(0,MIN(IF(OR(H39="",NOT(ISNUMBER(H39))),Assumptions!$B$4,H39),Assumptions!$B$4)-G39+1),"")))</f>
        <v/>
      </c>
      <c r="O39" s="9">
        <f>IF(COUNTA(A39:M39)=0,"",IF(OR(I39="",NOT(ISNUMBER(I39))),"",IFERROR(MAX(0,I39-IF(OR(J39="",NOT(ISNUMBER(J39))),0,J39)),"")))</f>
        <v/>
      </c>
      <c r="P39" s="14">
        <f>IF(COUNTA(A39:M39)=0,"",IF(AND(M39="Active",ISNUMBER(G39),G39&lt;=Assumptions!$B$4,OR(H39="",AND(ISNUMBER(H39),H39&gt;=Assumptions!$B$4))),IF(ISNUMBER(K39),K39,""),0))</f>
        <v/>
      </c>
      <c r="Q39" s="23">
        <f>IF(COUNTA(A39:M39)=0,"",IF(OR(A39="",B39="",C39="",D39="",E39="",F39="",G39="",L39="",M39=""),"Check required fields",IF(COUNTIF(Assumptions!$D$4:$D$103,B39)=0,"Check property list",IF(COUNTIF($A$4:$A$103,A39)&gt;1,"Check assignment ID",IF(OR(NOT(ISNUMBER(G39)),AND(H39&lt;&gt;"",NOT(ISNUMBER(H39))),AND(ISNUMBER(H39),H39&lt;G39)),"Check dates",IF(OR(I39="",J39="",NOT(ISNUMBER(I39)),NOT(ISNUMBER(J39))),"Check key counts",IF(I39&lt;J39,"Check key counts",IF(AND(K39&lt;&gt;"",NOT(ISNUMBER(K39))),"Check monthly charge",IF(AND(M39="Active",G39&lt;=Assumptions!$B$4,OR(H39="",H39&gt;=Assumptions!$B$4),COUNTIFS($B$4:$B$103,B39,$F$4:$F$103,F39,$M$4:$M$103,"Active",$G$4:$G$103,"&lt;="&amp;Assumptions!$B$4,$H$4:$H$103,"&gt;="&amp;Assumptions!$B$4)+COUNTIFS($B$4:$B$103,B39,$F$4:$F$103,F39,$M$4:$M$103,"Active",$G$4:$G$103,"&lt;="&amp;Assumptions!$B$4,$H$4:$H$103,"")&gt;1),"Check duplicate space",IF(AND(M39="Active",H39&lt;&gt;"",H39&lt;Assumptions!$B$4),"Check status/end date",IF(AND(M39="Ended",OR(H39="",J39&lt;I39)),"Check closure",IF(AND(M39="Reserved",G39&lt;Assumptions!$B$4),"Check reserved date","OK"))))))))))))</f>
        <v/>
      </c>
    </row>
    <row r="40" ht="22" customHeight="1">
      <c r="A40" s="18" t="n"/>
      <c r="B40" s="18" t="n"/>
      <c r="C40" s="18" t="n"/>
      <c r="D40" s="18" t="n"/>
      <c r="E40" s="18" t="n"/>
      <c r="F40" s="18" t="n"/>
      <c r="G40" s="19" t="n"/>
      <c r="H40" s="19" t="n"/>
      <c r="I40" s="20" t="n"/>
      <c r="J40" s="20" t="n"/>
      <c r="K40" s="21" t="n"/>
      <c r="L40" s="16" t="n"/>
      <c r="M40" s="16" t="n"/>
      <c r="N40" s="8">
        <f>IF(COUNTA(A40:M40)=0,"",IF(NOT(ISNUMBER(G40)),"",IFERROR(MAX(0,MIN(IF(OR(H40="",NOT(ISNUMBER(H40))),Assumptions!$B$4,H40),Assumptions!$B$4)-G40+1),"")))</f>
        <v/>
      </c>
      <c r="O40" s="8">
        <f>IF(COUNTA(A40:M40)=0,"",IF(OR(I40="",NOT(ISNUMBER(I40))),"",IFERROR(MAX(0,I40-IF(OR(J40="",NOT(ISNUMBER(J40))),0,J40)),"")))</f>
        <v/>
      </c>
      <c r="P40" s="10">
        <f>IF(COUNTA(A40:M40)=0,"",IF(AND(M40="Active",ISNUMBER(G40),G40&lt;=Assumptions!$B$4,OR(H40="",AND(ISNUMBER(H40),H40&gt;=Assumptions!$B$4))),IF(ISNUMBER(K40),K40,""),0))</f>
        <v/>
      </c>
      <c r="Q40" s="22">
        <f>IF(COUNTA(A40:M40)=0,"",IF(OR(A40="",B40="",C40="",D40="",E40="",F40="",G40="",L40="",M40=""),"Check required fields",IF(COUNTIF(Assumptions!$D$4:$D$103,B40)=0,"Check property list",IF(COUNTIF($A$4:$A$103,A40)&gt;1,"Check assignment ID",IF(OR(NOT(ISNUMBER(G40)),AND(H40&lt;&gt;"",NOT(ISNUMBER(H40))),AND(ISNUMBER(H40),H40&lt;G40)),"Check dates",IF(OR(I40="",J40="",NOT(ISNUMBER(I40)),NOT(ISNUMBER(J40))),"Check key counts",IF(I40&lt;J40,"Check key counts",IF(AND(K40&lt;&gt;"",NOT(ISNUMBER(K40))),"Check monthly charge",IF(AND(M40="Active",G40&lt;=Assumptions!$B$4,OR(H40="",H40&gt;=Assumptions!$B$4),COUNTIFS($B$4:$B$103,B40,$F$4:$F$103,F40,$M$4:$M$103,"Active",$G$4:$G$103,"&lt;="&amp;Assumptions!$B$4,$H$4:$H$103,"&gt;="&amp;Assumptions!$B$4)+COUNTIFS($B$4:$B$103,B40,$F$4:$F$103,F40,$M$4:$M$103,"Active",$G$4:$G$103,"&lt;="&amp;Assumptions!$B$4,$H$4:$H$103,"")&gt;1),"Check duplicate space",IF(AND(M40="Active",H40&lt;&gt;"",H40&lt;Assumptions!$B$4),"Check status/end date",IF(AND(M40="Ended",OR(H40="",J40&lt;I40)),"Check closure",IF(AND(M40="Reserved",G40&lt;Assumptions!$B$4),"Check reserved date","OK"))))))))))))</f>
        <v/>
      </c>
    </row>
    <row r="41" ht="22" customHeight="1">
      <c r="A41" s="18" t="n"/>
      <c r="B41" s="18" t="n"/>
      <c r="C41" s="18" t="n"/>
      <c r="D41" s="18" t="n"/>
      <c r="E41" s="18" t="n"/>
      <c r="F41" s="18" t="n"/>
      <c r="G41" s="19" t="n"/>
      <c r="H41" s="19" t="n"/>
      <c r="I41" s="20" t="n"/>
      <c r="J41" s="20" t="n"/>
      <c r="K41" s="21" t="n"/>
      <c r="L41" s="16" t="n"/>
      <c r="M41" s="16" t="n"/>
      <c r="N41" s="9">
        <f>IF(COUNTA(A41:M41)=0,"",IF(NOT(ISNUMBER(G41)),"",IFERROR(MAX(0,MIN(IF(OR(H41="",NOT(ISNUMBER(H41))),Assumptions!$B$4,H41),Assumptions!$B$4)-G41+1),"")))</f>
        <v/>
      </c>
      <c r="O41" s="9">
        <f>IF(COUNTA(A41:M41)=0,"",IF(OR(I41="",NOT(ISNUMBER(I41))),"",IFERROR(MAX(0,I41-IF(OR(J41="",NOT(ISNUMBER(J41))),0,J41)),"")))</f>
        <v/>
      </c>
      <c r="P41" s="14">
        <f>IF(COUNTA(A41:M41)=0,"",IF(AND(M41="Active",ISNUMBER(G41),G41&lt;=Assumptions!$B$4,OR(H41="",AND(ISNUMBER(H41),H41&gt;=Assumptions!$B$4))),IF(ISNUMBER(K41),K41,""),0))</f>
        <v/>
      </c>
      <c r="Q41" s="23">
        <f>IF(COUNTA(A41:M41)=0,"",IF(OR(A41="",B41="",C41="",D41="",E41="",F41="",G41="",L41="",M41=""),"Check required fields",IF(COUNTIF(Assumptions!$D$4:$D$103,B41)=0,"Check property list",IF(COUNTIF($A$4:$A$103,A41)&gt;1,"Check assignment ID",IF(OR(NOT(ISNUMBER(G41)),AND(H41&lt;&gt;"",NOT(ISNUMBER(H41))),AND(ISNUMBER(H41),H41&lt;G41)),"Check dates",IF(OR(I41="",J41="",NOT(ISNUMBER(I41)),NOT(ISNUMBER(J41))),"Check key counts",IF(I41&lt;J41,"Check key counts",IF(AND(K41&lt;&gt;"",NOT(ISNUMBER(K41))),"Check monthly charge",IF(AND(M41="Active",G41&lt;=Assumptions!$B$4,OR(H41="",H41&gt;=Assumptions!$B$4),COUNTIFS($B$4:$B$103,B41,$F$4:$F$103,F41,$M$4:$M$103,"Active",$G$4:$G$103,"&lt;="&amp;Assumptions!$B$4,$H$4:$H$103,"&gt;="&amp;Assumptions!$B$4)+COUNTIFS($B$4:$B$103,B41,$F$4:$F$103,F41,$M$4:$M$103,"Active",$G$4:$G$103,"&lt;="&amp;Assumptions!$B$4,$H$4:$H$103,"")&gt;1),"Check duplicate space",IF(AND(M41="Active",H41&lt;&gt;"",H41&lt;Assumptions!$B$4),"Check status/end date",IF(AND(M41="Ended",OR(H41="",J41&lt;I41)),"Check closure",IF(AND(M41="Reserved",G41&lt;Assumptions!$B$4),"Check reserved date","OK"))))))))))))</f>
        <v/>
      </c>
    </row>
    <row r="42" ht="22" customHeight="1">
      <c r="A42" s="18" t="n"/>
      <c r="B42" s="18" t="n"/>
      <c r="C42" s="18" t="n"/>
      <c r="D42" s="18" t="n"/>
      <c r="E42" s="18" t="n"/>
      <c r="F42" s="18" t="n"/>
      <c r="G42" s="19" t="n"/>
      <c r="H42" s="19" t="n"/>
      <c r="I42" s="20" t="n"/>
      <c r="J42" s="20" t="n"/>
      <c r="K42" s="21" t="n"/>
      <c r="L42" s="16" t="n"/>
      <c r="M42" s="16" t="n"/>
      <c r="N42" s="8">
        <f>IF(COUNTA(A42:M42)=0,"",IF(NOT(ISNUMBER(G42)),"",IFERROR(MAX(0,MIN(IF(OR(H42="",NOT(ISNUMBER(H42))),Assumptions!$B$4,H42),Assumptions!$B$4)-G42+1),"")))</f>
        <v/>
      </c>
      <c r="O42" s="8">
        <f>IF(COUNTA(A42:M42)=0,"",IF(OR(I42="",NOT(ISNUMBER(I42))),"",IFERROR(MAX(0,I42-IF(OR(J42="",NOT(ISNUMBER(J42))),0,J42)),"")))</f>
        <v/>
      </c>
      <c r="P42" s="10">
        <f>IF(COUNTA(A42:M42)=0,"",IF(AND(M42="Active",ISNUMBER(G42),G42&lt;=Assumptions!$B$4,OR(H42="",AND(ISNUMBER(H42),H42&gt;=Assumptions!$B$4))),IF(ISNUMBER(K42),K42,""),0))</f>
        <v/>
      </c>
      <c r="Q42" s="22">
        <f>IF(COUNTA(A42:M42)=0,"",IF(OR(A42="",B42="",C42="",D42="",E42="",F42="",G42="",L42="",M42=""),"Check required fields",IF(COUNTIF(Assumptions!$D$4:$D$103,B42)=0,"Check property list",IF(COUNTIF($A$4:$A$103,A42)&gt;1,"Check assignment ID",IF(OR(NOT(ISNUMBER(G42)),AND(H42&lt;&gt;"",NOT(ISNUMBER(H42))),AND(ISNUMBER(H42),H42&lt;G42)),"Check dates",IF(OR(I42="",J42="",NOT(ISNUMBER(I42)),NOT(ISNUMBER(J42))),"Check key counts",IF(I42&lt;J42,"Check key counts",IF(AND(K42&lt;&gt;"",NOT(ISNUMBER(K42))),"Check monthly charge",IF(AND(M42="Active",G42&lt;=Assumptions!$B$4,OR(H42="",H42&gt;=Assumptions!$B$4),COUNTIFS($B$4:$B$103,B42,$F$4:$F$103,F42,$M$4:$M$103,"Active",$G$4:$G$103,"&lt;="&amp;Assumptions!$B$4,$H$4:$H$103,"&gt;="&amp;Assumptions!$B$4)+COUNTIFS($B$4:$B$103,B42,$F$4:$F$103,F42,$M$4:$M$103,"Active",$G$4:$G$103,"&lt;="&amp;Assumptions!$B$4,$H$4:$H$103,"")&gt;1),"Check duplicate space",IF(AND(M42="Active",H42&lt;&gt;"",H42&lt;Assumptions!$B$4),"Check status/end date",IF(AND(M42="Ended",OR(H42="",J42&lt;I42)),"Check closure",IF(AND(M42="Reserved",G42&lt;Assumptions!$B$4),"Check reserved date","OK"))))))))))))</f>
        <v/>
      </c>
    </row>
    <row r="43" ht="22" customHeight="1">
      <c r="A43" s="18" t="n"/>
      <c r="B43" s="18" t="n"/>
      <c r="C43" s="18" t="n"/>
      <c r="D43" s="18" t="n"/>
      <c r="E43" s="18" t="n"/>
      <c r="F43" s="18" t="n"/>
      <c r="G43" s="19" t="n"/>
      <c r="H43" s="19" t="n"/>
      <c r="I43" s="20" t="n"/>
      <c r="J43" s="20" t="n"/>
      <c r="K43" s="21" t="n"/>
      <c r="L43" s="16" t="n"/>
      <c r="M43" s="16" t="n"/>
      <c r="N43" s="9">
        <f>IF(COUNTA(A43:M43)=0,"",IF(NOT(ISNUMBER(G43)),"",IFERROR(MAX(0,MIN(IF(OR(H43="",NOT(ISNUMBER(H43))),Assumptions!$B$4,H43),Assumptions!$B$4)-G43+1),"")))</f>
        <v/>
      </c>
      <c r="O43" s="9">
        <f>IF(COUNTA(A43:M43)=0,"",IF(OR(I43="",NOT(ISNUMBER(I43))),"",IFERROR(MAX(0,I43-IF(OR(J43="",NOT(ISNUMBER(J43))),0,J43)),"")))</f>
        <v/>
      </c>
      <c r="P43" s="14">
        <f>IF(COUNTA(A43:M43)=0,"",IF(AND(M43="Active",ISNUMBER(G43),G43&lt;=Assumptions!$B$4,OR(H43="",AND(ISNUMBER(H43),H43&gt;=Assumptions!$B$4))),IF(ISNUMBER(K43),K43,""),0))</f>
        <v/>
      </c>
      <c r="Q43" s="23">
        <f>IF(COUNTA(A43:M43)=0,"",IF(OR(A43="",B43="",C43="",D43="",E43="",F43="",G43="",L43="",M43=""),"Check required fields",IF(COUNTIF(Assumptions!$D$4:$D$103,B43)=0,"Check property list",IF(COUNTIF($A$4:$A$103,A43)&gt;1,"Check assignment ID",IF(OR(NOT(ISNUMBER(G43)),AND(H43&lt;&gt;"",NOT(ISNUMBER(H43))),AND(ISNUMBER(H43),H43&lt;G43)),"Check dates",IF(OR(I43="",J43="",NOT(ISNUMBER(I43)),NOT(ISNUMBER(J43))),"Check key counts",IF(I43&lt;J43,"Check key counts",IF(AND(K43&lt;&gt;"",NOT(ISNUMBER(K43))),"Check monthly charge",IF(AND(M43="Active",G43&lt;=Assumptions!$B$4,OR(H43="",H43&gt;=Assumptions!$B$4),COUNTIFS($B$4:$B$103,B43,$F$4:$F$103,F43,$M$4:$M$103,"Active",$G$4:$G$103,"&lt;="&amp;Assumptions!$B$4,$H$4:$H$103,"&gt;="&amp;Assumptions!$B$4)+COUNTIFS($B$4:$B$103,B43,$F$4:$F$103,F43,$M$4:$M$103,"Active",$G$4:$G$103,"&lt;="&amp;Assumptions!$B$4,$H$4:$H$103,"")&gt;1),"Check duplicate space",IF(AND(M43="Active",H43&lt;&gt;"",H43&lt;Assumptions!$B$4),"Check status/end date",IF(AND(M43="Ended",OR(H43="",J43&lt;I43)),"Check closure",IF(AND(M43="Reserved",G43&lt;Assumptions!$B$4),"Check reserved date","OK"))))))))))))</f>
        <v/>
      </c>
    </row>
    <row r="44" ht="22" customHeight="1">
      <c r="A44" s="18" t="n"/>
      <c r="B44" s="18" t="n"/>
      <c r="C44" s="18" t="n"/>
      <c r="D44" s="18" t="n"/>
      <c r="E44" s="18" t="n"/>
      <c r="F44" s="18" t="n"/>
      <c r="G44" s="19" t="n"/>
      <c r="H44" s="19" t="n"/>
      <c r="I44" s="20" t="n"/>
      <c r="J44" s="20" t="n"/>
      <c r="K44" s="21" t="n"/>
      <c r="L44" s="16" t="n"/>
      <c r="M44" s="16" t="n"/>
      <c r="N44" s="8">
        <f>IF(COUNTA(A44:M44)=0,"",IF(NOT(ISNUMBER(G44)),"",IFERROR(MAX(0,MIN(IF(OR(H44="",NOT(ISNUMBER(H44))),Assumptions!$B$4,H44),Assumptions!$B$4)-G44+1),"")))</f>
        <v/>
      </c>
      <c r="O44" s="8">
        <f>IF(COUNTA(A44:M44)=0,"",IF(OR(I44="",NOT(ISNUMBER(I44))),"",IFERROR(MAX(0,I44-IF(OR(J44="",NOT(ISNUMBER(J44))),0,J44)),"")))</f>
        <v/>
      </c>
      <c r="P44" s="10">
        <f>IF(COUNTA(A44:M44)=0,"",IF(AND(M44="Active",ISNUMBER(G44),G44&lt;=Assumptions!$B$4,OR(H44="",AND(ISNUMBER(H44),H44&gt;=Assumptions!$B$4))),IF(ISNUMBER(K44),K44,""),0))</f>
        <v/>
      </c>
      <c r="Q44" s="22">
        <f>IF(COUNTA(A44:M44)=0,"",IF(OR(A44="",B44="",C44="",D44="",E44="",F44="",G44="",L44="",M44=""),"Check required fields",IF(COUNTIF(Assumptions!$D$4:$D$103,B44)=0,"Check property list",IF(COUNTIF($A$4:$A$103,A44)&gt;1,"Check assignment ID",IF(OR(NOT(ISNUMBER(G44)),AND(H44&lt;&gt;"",NOT(ISNUMBER(H44))),AND(ISNUMBER(H44),H44&lt;G44)),"Check dates",IF(OR(I44="",J44="",NOT(ISNUMBER(I44)),NOT(ISNUMBER(J44))),"Check key counts",IF(I44&lt;J44,"Check key counts",IF(AND(K44&lt;&gt;"",NOT(ISNUMBER(K44))),"Check monthly charge",IF(AND(M44="Active",G44&lt;=Assumptions!$B$4,OR(H44="",H44&gt;=Assumptions!$B$4),COUNTIFS($B$4:$B$103,B44,$F$4:$F$103,F44,$M$4:$M$103,"Active",$G$4:$G$103,"&lt;="&amp;Assumptions!$B$4,$H$4:$H$103,"&gt;="&amp;Assumptions!$B$4)+COUNTIFS($B$4:$B$103,B44,$F$4:$F$103,F44,$M$4:$M$103,"Active",$G$4:$G$103,"&lt;="&amp;Assumptions!$B$4,$H$4:$H$103,"")&gt;1),"Check duplicate space",IF(AND(M44="Active",H44&lt;&gt;"",H44&lt;Assumptions!$B$4),"Check status/end date",IF(AND(M44="Ended",OR(H44="",J44&lt;I44)),"Check closure",IF(AND(M44="Reserved",G44&lt;Assumptions!$B$4),"Check reserved date","OK"))))))))))))</f>
        <v/>
      </c>
    </row>
    <row r="45" ht="22" customHeight="1">
      <c r="A45" s="18" t="n"/>
      <c r="B45" s="18" t="n"/>
      <c r="C45" s="18" t="n"/>
      <c r="D45" s="18" t="n"/>
      <c r="E45" s="18" t="n"/>
      <c r="F45" s="18" t="n"/>
      <c r="G45" s="19" t="n"/>
      <c r="H45" s="19" t="n"/>
      <c r="I45" s="20" t="n"/>
      <c r="J45" s="20" t="n"/>
      <c r="K45" s="21" t="n"/>
      <c r="L45" s="16" t="n"/>
      <c r="M45" s="16" t="n"/>
      <c r="N45" s="9">
        <f>IF(COUNTA(A45:M45)=0,"",IF(NOT(ISNUMBER(G45)),"",IFERROR(MAX(0,MIN(IF(OR(H45="",NOT(ISNUMBER(H45))),Assumptions!$B$4,H45),Assumptions!$B$4)-G45+1),"")))</f>
        <v/>
      </c>
      <c r="O45" s="9">
        <f>IF(COUNTA(A45:M45)=0,"",IF(OR(I45="",NOT(ISNUMBER(I45))),"",IFERROR(MAX(0,I45-IF(OR(J45="",NOT(ISNUMBER(J45))),0,J45)),"")))</f>
        <v/>
      </c>
      <c r="P45" s="14">
        <f>IF(COUNTA(A45:M45)=0,"",IF(AND(M45="Active",ISNUMBER(G45),G45&lt;=Assumptions!$B$4,OR(H45="",AND(ISNUMBER(H45),H45&gt;=Assumptions!$B$4))),IF(ISNUMBER(K45),K45,""),0))</f>
        <v/>
      </c>
      <c r="Q45" s="23">
        <f>IF(COUNTA(A45:M45)=0,"",IF(OR(A45="",B45="",C45="",D45="",E45="",F45="",G45="",L45="",M45=""),"Check required fields",IF(COUNTIF(Assumptions!$D$4:$D$103,B45)=0,"Check property list",IF(COUNTIF($A$4:$A$103,A45)&gt;1,"Check assignment ID",IF(OR(NOT(ISNUMBER(G45)),AND(H45&lt;&gt;"",NOT(ISNUMBER(H45))),AND(ISNUMBER(H45),H45&lt;G45)),"Check dates",IF(OR(I45="",J45="",NOT(ISNUMBER(I45)),NOT(ISNUMBER(J45))),"Check key counts",IF(I45&lt;J45,"Check key counts",IF(AND(K45&lt;&gt;"",NOT(ISNUMBER(K45))),"Check monthly charge",IF(AND(M45="Active",G45&lt;=Assumptions!$B$4,OR(H45="",H45&gt;=Assumptions!$B$4),COUNTIFS($B$4:$B$103,B45,$F$4:$F$103,F45,$M$4:$M$103,"Active",$G$4:$G$103,"&lt;="&amp;Assumptions!$B$4,$H$4:$H$103,"&gt;="&amp;Assumptions!$B$4)+COUNTIFS($B$4:$B$103,B45,$F$4:$F$103,F45,$M$4:$M$103,"Active",$G$4:$G$103,"&lt;="&amp;Assumptions!$B$4,$H$4:$H$103,"")&gt;1),"Check duplicate space",IF(AND(M45="Active",H45&lt;&gt;"",H45&lt;Assumptions!$B$4),"Check status/end date",IF(AND(M45="Ended",OR(H45="",J45&lt;I45)),"Check closure",IF(AND(M45="Reserved",G45&lt;Assumptions!$B$4),"Check reserved date","OK"))))))))))))</f>
        <v/>
      </c>
    </row>
    <row r="46" ht="22" customHeight="1">
      <c r="A46" s="18" t="n"/>
      <c r="B46" s="18" t="n"/>
      <c r="C46" s="18" t="n"/>
      <c r="D46" s="18" t="n"/>
      <c r="E46" s="18" t="n"/>
      <c r="F46" s="18" t="n"/>
      <c r="G46" s="19" t="n"/>
      <c r="H46" s="19" t="n"/>
      <c r="I46" s="20" t="n"/>
      <c r="J46" s="20" t="n"/>
      <c r="K46" s="21" t="n"/>
      <c r="L46" s="16" t="n"/>
      <c r="M46" s="16" t="n"/>
      <c r="N46" s="8">
        <f>IF(COUNTA(A46:M46)=0,"",IF(NOT(ISNUMBER(G46)),"",IFERROR(MAX(0,MIN(IF(OR(H46="",NOT(ISNUMBER(H46))),Assumptions!$B$4,H46),Assumptions!$B$4)-G46+1),"")))</f>
        <v/>
      </c>
      <c r="O46" s="8">
        <f>IF(COUNTA(A46:M46)=0,"",IF(OR(I46="",NOT(ISNUMBER(I46))),"",IFERROR(MAX(0,I46-IF(OR(J46="",NOT(ISNUMBER(J46))),0,J46)),"")))</f>
        <v/>
      </c>
      <c r="P46" s="10">
        <f>IF(COUNTA(A46:M46)=0,"",IF(AND(M46="Active",ISNUMBER(G46),G46&lt;=Assumptions!$B$4,OR(H46="",AND(ISNUMBER(H46),H46&gt;=Assumptions!$B$4))),IF(ISNUMBER(K46),K46,""),0))</f>
        <v/>
      </c>
      <c r="Q46" s="22">
        <f>IF(COUNTA(A46:M46)=0,"",IF(OR(A46="",B46="",C46="",D46="",E46="",F46="",G46="",L46="",M46=""),"Check required fields",IF(COUNTIF(Assumptions!$D$4:$D$103,B46)=0,"Check property list",IF(COUNTIF($A$4:$A$103,A46)&gt;1,"Check assignment ID",IF(OR(NOT(ISNUMBER(G46)),AND(H46&lt;&gt;"",NOT(ISNUMBER(H46))),AND(ISNUMBER(H46),H46&lt;G46)),"Check dates",IF(OR(I46="",J46="",NOT(ISNUMBER(I46)),NOT(ISNUMBER(J46))),"Check key counts",IF(I46&lt;J46,"Check key counts",IF(AND(K46&lt;&gt;"",NOT(ISNUMBER(K46))),"Check monthly charge",IF(AND(M46="Active",G46&lt;=Assumptions!$B$4,OR(H46="",H46&gt;=Assumptions!$B$4),COUNTIFS($B$4:$B$103,B46,$F$4:$F$103,F46,$M$4:$M$103,"Active",$G$4:$G$103,"&lt;="&amp;Assumptions!$B$4,$H$4:$H$103,"&gt;="&amp;Assumptions!$B$4)+COUNTIFS($B$4:$B$103,B46,$F$4:$F$103,F46,$M$4:$M$103,"Active",$G$4:$G$103,"&lt;="&amp;Assumptions!$B$4,$H$4:$H$103,"")&gt;1),"Check duplicate space",IF(AND(M46="Active",H46&lt;&gt;"",H46&lt;Assumptions!$B$4),"Check status/end date",IF(AND(M46="Ended",OR(H46="",J46&lt;I46)),"Check closure",IF(AND(M46="Reserved",G46&lt;Assumptions!$B$4),"Check reserved date","OK"))))))))))))</f>
        <v/>
      </c>
    </row>
    <row r="47" ht="22" customHeight="1">
      <c r="A47" s="18" t="n"/>
      <c r="B47" s="18" t="n"/>
      <c r="C47" s="18" t="n"/>
      <c r="D47" s="18" t="n"/>
      <c r="E47" s="18" t="n"/>
      <c r="F47" s="18" t="n"/>
      <c r="G47" s="19" t="n"/>
      <c r="H47" s="19" t="n"/>
      <c r="I47" s="20" t="n"/>
      <c r="J47" s="20" t="n"/>
      <c r="K47" s="21" t="n"/>
      <c r="L47" s="16" t="n"/>
      <c r="M47" s="16" t="n"/>
      <c r="N47" s="9">
        <f>IF(COUNTA(A47:M47)=0,"",IF(NOT(ISNUMBER(G47)),"",IFERROR(MAX(0,MIN(IF(OR(H47="",NOT(ISNUMBER(H47))),Assumptions!$B$4,H47),Assumptions!$B$4)-G47+1),"")))</f>
        <v/>
      </c>
      <c r="O47" s="9">
        <f>IF(COUNTA(A47:M47)=0,"",IF(OR(I47="",NOT(ISNUMBER(I47))),"",IFERROR(MAX(0,I47-IF(OR(J47="",NOT(ISNUMBER(J47))),0,J47)),"")))</f>
        <v/>
      </c>
      <c r="P47" s="14">
        <f>IF(COUNTA(A47:M47)=0,"",IF(AND(M47="Active",ISNUMBER(G47),G47&lt;=Assumptions!$B$4,OR(H47="",AND(ISNUMBER(H47),H47&gt;=Assumptions!$B$4))),IF(ISNUMBER(K47),K47,""),0))</f>
        <v/>
      </c>
      <c r="Q47" s="23">
        <f>IF(COUNTA(A47:M47)=0,"",IF(OR(A47="",B47="",C47="",D47="",E47="",F47="",G47="",L47="",M47=""),"Check required fields",IF(COUNTIF(Assumptions!$D$4:$D$103,B47)=0,"Check property list",IF(COUNTIF($A$4:$A$103,A47)&gt;1,"Check assignment ID",IF(OR(NOT(ISNUMBER(G47)),AND(H47&lt;&gt;"",NOT(ISNUMBER(H47))),AND(ISNUMBER(H47),H47&lt;G47)),"Check dates",IF(OR(I47="",J47="",NOT(ISNUMBER(I47)),NOT(ISNUMBER(J47))),"Check key counts",IF(I47&lt;J47,"Check key counts",IF(AND(K47&lt;&gt;"",NOT(ISNUMBER(K47))),"Check monthly charge",IF(AND(M47="Active",G47&lt;=Assumptions!$B$4,OR(H47="",H47&gt;=Assumptions!$B$4),COUNTIFS($B$4:$B$103,B47,$F$4:$F$103,F47,$M$4:$M$103,"Active",$G$4:$G$103,"&lt;="&amp;Assumptions!$B$4,$H$4:$H$103,"&gt;="&amp;Assumptions!$B$4)+COUNTIFS($B$4:$B$103,B47,$F$4:$F$103,F47,$M$4:$M$103,"Active",$G$4:$G$103,"&lt;="&amp;Assumptions!$B$4,$H$4:$H$103,"")&gt;1),"Check duplicate space",IF(AND(M47="Active",H47&lt;&gt;"",H47&lt;Assumptions!$B$4),"Check status/end date",IF(AND(M47="Ended",OR(H47="",J47&lt;I47)),"Check closure",IF(AND(M47="Reserved",G47&lt;Assumptions!$B$4),"Check reserved date","OK"))))))))))))</f>
        <v/>
      </c>
    </row>
    <row r="48" ht="22" customHeight="1">
      <c r="A48" s="18" t="n"/>
      <c r="B48" s="18" t="n"/>
      <c r="C48" s="18" t="n"/>
      <c r="D48" s="18" t="n"/>
      <c r="E48" s="18" t="n"/>
      <c r="F48" s="18" t="n"/>
      <c r="G48" s="19" t="n"/>
      <c r="H48" s="19" t="n"/>
      <c r="I48" s="20" t="n"/>
      <c r="J48" s="20" t="n"/>
      <c r="K48" s="21" t="n"/>
      <c r="L48" s="16" t="n"/>
      <c r="M48" s="16" t="n"/>
      <c r="N48" s="8">
        <f>IF(COUNTA(A48:M48)=0,"",IF(NOT(ISNUMBER(G48)),"",IFERROR(MAX(0,MIN(IF(OR(H48="",NOT(ISNUMBER(H48))),Assumptions!$B$4,H48),Assumptions!$B$4)-G48+1),"")))</f>
        <v/>
      </c>
      <c r="O48" s="8">
        <f>IF(COUNTA(A48:M48)=0,"",IF(OR(I48="",NOT(ISNUMBER(I48))),"",IFERROR(MAX(0,I48-IF(OR(J48="",NOT(ISNUMBER(J48))),0,J48)),"")))</f>
        <v/>
      </c>
      <c r="P48" s="10">
        <f>IF(COUNTA(A48:M48)=0,"",IF(AND(M48="Active",ISNUMBER(G48),G48&lt;=Assumptions!$B$4,OR(H48="",AND(ISNUMBER(H48),H48&gt;=Assumptions!$B$4))),IF(ISNUMBER(K48),K48,""),0))</f>
        <v/>
      </c>
      <c r="Q48" s="22">
        <f>IF(COUNTA(A48:M48)=0,"",IF(OR(A48="",B48="",C48="",D48="",E48="",F48="",G48="",L48="",M48=""),"Check required fields",IF(COUNTIF(Assumptions!$D$4:$D$103,B48)=0,"Check property list",IF(COUNTIF($A$4:$A$103,A48)&gt;1,"Check assignment ID",IF(OR(NOT(ISNUMBER(G48)),AND(H48&lt;&gt;"",NOT(ISNUMBER(H48))),AND(ISNUMBER(H48),H48&lt;G48)),"Check dates",IF(OR(I48="",J48="",NOT(ISNUMBER(I48)),NOT(ISNUMBER(J48))),"Check key counts",IF(I48&lt;J48,"Check key counts",IF(AND(K48&lt;&gt;"",NOT(ISNUMBER(K48))),"Check monthly charge",IF(AND(M48="Active",G48&lt;=Assumptions!$B$4,OR(H48="",H48&gt;=Assumptions!$B$4),COUNTIFS($B$4:$B$103,B48,$F$4:$F$103,F48,$M$4:$M$103,"Active",$G$4:$G$103,"&lt;="&amp;Assumptions!$B$4,$H$4:$H$103,"&gt;="&amp;Assumptions!$B$4)+COUNTIFS($B$4:$B$103,B48,$F$4:$F$103,F48,$M$4:$M$103,"Active",$G$4:$G$103,"&lt;="&amp;Assumptions!$B$4,$H$4:$H$103,"")&gt;1),"Check duplicate space",IF(AND(M48="Active",H48&lt;&gt;"",H48&lt;Assumptions!$B$4),"Check status/end date",IF(AND(M48="Ended",OR(H48="",J48&lt;I48)),"Check closure",IF(AND(M48="Reserved",G48&lt;Assumptions!$B$4),"Check reserved date","OK"))))))))))))</f>
        <v/>
      </c>
    </row>
    <row r="49" ht="22" customHeight="1">
      <c r="A49" s="18" t="n"/>
      <c r="B49" s="18" t="n"/>
      <c r="C49" s="18" t="n"/>
      <c r="D49" s="18" t="n"/>
      <c r="E49" s="18" t="n"/>
      <c r="F49" s="18" t="n"/>
      <c r="G49" s="19" t="n"/>
      <c r="H49" s="19" t="n"/>
      <c r="I49" s="20" t="n"/>
      <c r="J49" s="20" t="n"/>
      <c r="K49" s="21" t="n"/>
      <c r="L49" s="16" t="n"/>
      <c r="M49" s="16" t="n"/>
      <c r="N49" s="9">
        <f>IF(COUNTA(A49:M49)=0,"",IF(NOT(ISNUMBER(G49)),"",IFERROR(MAX(0,MIN(IF(OR(H49="",NOT(ISNUMBER(H49))),Assumptions!$B$4,H49),Assumptions!$B$4)-G49+1),"")))</f>
        <v/>
      </c>
      <c r="O49" s="9">
        <f>IF(COUNTA(A49:M49)=0,"",IF(OR(I49="",NOT(ISNUMBER(I49))),"",IFERROR(MAX(0,I49-IF(OR(J49="",NOT(ISNUMBER(J49))),0,J49)),"")))</f>
        <v/>
      </c>
      <c r="P49" s="14">
        <f>IF(COUNTA(A49:M49)=0,"",IF(AND(M49="Active",ISNUMBER(G49),G49&lt;=Assumptions!$B$4,OR(H49="",AND(ISNUMBER(H49),H49&gt;=Assumptions!$B$4))),IF(ISNUMBER(K49),K49,""),0))</f>
        <v/>
      </c>
      <c r="Q49" s="23">
        <f>IF(COUNTA(A49:M49)=0,"",IF(OR(A49="",B49="",C49="",D49="",E49="",F49="",G49="",L49="",M49=""),"Check required fields",IF(COUNTIF(Assumptions!$D$4:$D$103,B49)=0,"Check property list",IF(COUNTIF($A$4:$A$103,A49)&gt;1,"Check assignment ID",IF(OR(NOT(ISNUMBER(G49)),AND(H49&lt;&gt;"",NOT(ISNUMBER(H49))),AND(ISNUMBER(H49),H49&lt;G49)),"Check dates",IF(OR(I49="",J49="",NOT(ISNUMBER(I49)),NOT(ISNUMBER(J49))),"Check key counts",IF(I49&lt;J49,"Check key counts",IF(AND(K49&lt;&gt;"",NOT(ISNUMBER(K49))),"Check monthly charge",IF(AND(M49="Active",G49&lt;=Assumptions!$B$4,OR(H49="",H49&gt;=Assumptions!$B$4),COUNTIFS($B$4:$B$103,B49,$F$4:$F$103,F49,$M$4:$M$103,"Active",$G$4:$G$103,"&lt;="&amp;Assumptions!$B$4,$H$4:$H$103,"&gt;="&amp;Assumptions!$B$4)+COUNTIFS($B$4:$B$103,B49,$F$4:$F$103,F49,$M$4:$M$103,"Active",$G$4:$G$103,"&lt;="&amp;Assumptions!$B$4,$H$4:$H$103,"")&gt;1),"Check duplicate space",IF(AND(M49="Active",H49&lt;&gt;"",H49&lt;Assumptions!$B$4),"Check status/end date",IF(AND(M49="Ended",OR(H49="",J49&lt;I49)),"Check closure",IF(AND(M49="Reserved",G49&lt;Assumptions!$B$4),"Check reserved date","OK"))))))))))))</f>
        <v/>
      </c>
    </row>
    <row r="50" ht="22" customHeight="1">
      <c r="A50" s="18" t="n"/>
      <c r="B50" s="18" t="n"/>
      <c r="C50" s="18" t="n"/>
      <c r="D50" s="18" t="n"/>
      <c r="E50" s="18" t="n"/>
      <c r="F50" s="18" t="n"/>
      <c r="G50" s="19" t="n"/>
      <c r="H50" s="19" t="n"/>
      <c r="I50" s="20" t="n"/>
      <c r="J50" s="20" t="n"/>
      <c r="K50" s="21" t="n"/>
      <c r="L50" s="16" t="n"/>
      <c r="M50" s="16" t="n"/>
      <c r="N50" s="8">
        <f>IF(COUNTA(A50:M50)=0,"",IF(NOT(ISNUMBER(G50)),"",IFERROR(MAX(0,MIN(IF(OR(H50="",NOT(ISNUMBER(H50))),Assumptions!$B$4,H50),Assumptions!$B$4)-G50+1),"")))</f>
        <v/>
      </c>
      <c r="O50" s="8">
        <f>IF(COUNTA(A50:M50)=0,"",IF(OR(I50="",NOT(ISNUMBER(I50))),"",IFERROR(MAX(0,I50-IF(OR(J50="",NOT(ISNUMBER(J50))),0,J50)),"")))</f>
        <v/>
      </c>
      <c r="P50" s="10">
        <f>IF(COUNTA(A50:M50)=0,"",IF(AND(M50="Active",ISNUMBER(G50),G50&lt;=Assumptions!$B$4,OR(H50="",AND(ISNUMBER(H50),H50&gt;=Assumptions!$B$4))),IF(ISNUMBER(K50),K50,""),0))</f>
        <v/>
      </c>
      <c r="Q50" s="22">
        <f>IF(COUNTA(A50:M50)=0,"",IF(OR(A50="",B50="",C50="",D50="",E50="",F50="",G50="",L50="",M50=""),"Check required fields",IF(COUNTIF(Assumptions!$D$4:$D$103,B50)=0,"Check property list",IF(COUNTIF($A$4:$A$103,A50)&gt;1,"Check assignment ID",IF(OR(NOT(ISNUMBER(G50)),AND(H50&lt;&gt;"",NOT(ISNUMBER(H50))),AND(ISNUMBER(H50),H50&lt;G50)),"Check dates",IF(OR(I50="",J50="",NOT(ISNUMBER(I50)),NOT(ISNUMBER(J50))),"Check key counts",IF(I50&lt;J50,"Check key counts",IF(AND(K50&lt;&gt;"",NOT(ISNUMBER(K50))),"Check monthly charge",IF(AND(M50="Active",G50&lt;=Assumptions!$B$4,OR(H50="",H50&gt;=Assumptions!$B$4),COUNTIFS($B$4:$B$103,B50,$F$4:$F$103,F50,$M$4:$M$103,"Active",$G$4:$G$103,"&lt;="&amp;Assumptions!$B$4,$H$4:$H$103,"&gt;="&amp;Assumptions!$B$4)+COUNTIFS($B$4:$B$103,B50,$F$4:$F$103,F50,$M$4:$M$103,"Active",$G$4:$G$103,"&lt;="&amp;Assumptions!$B$4,$H$4:$H$103,"")&gt;1),"Check duplicate space",IF(AND(M50="Active",H50&lt;&gt;"",H50&lt;Assumptions!$B$4),"Check status/end date",IF(AND(M50="Ended",OR(H50="",J50&lt;I50)),"Check closure",IF(AND(M50="Reserved",G50&lt;Assumptions!$B$4),"Check reserved date","OK"))))))))))))</f>
        <v/>
      </c>
    </row>
    <row r="51" ht="22" customHeight="1">
      <c r="A51" s="18" t="n"/>
      <c r="B51" s="18" t="n"/>
      <c r="C51" s="18" t="n"/>
      <c r="D51" s="18" t="n"/>
      <c r="E51" s="18" t="n"/>
      <c r="F51" s="18" t="n"/>
      <c r="G51" s="19" t="n"/>
      <c r="H51" s="19" t="n"/>
      <c r="I51" s="20" t="n"/>
      <c r="J51" s="20" t="n"/>
      <c r="K51" s="21" t="n"/>
      <c r="L51" s="16" t="n"/>
      <c r="M51" s="16" t="n"/>
      <c r="N51" s="9">
        <f>IF(COUNTA(A51:M51)=0,"",IF(NOT(ISNUMBER(G51)),"",IFERROR(MAX(0,MIN(IF(OR(H51="",NOT(ISNUMBER(H51))),Assumptions!$B$4,H51),Assumptions!$B$4)-G51+1),"")))</f>
        <v/>
      </c>
      <c r="O51" s="9">
        <f>IF(COUNTA(A51:M51)=0,"",IF(OR(I51="",NOT(ISNUMBER(I51))),"",IFERROR(MAX(0,I51-IF(OR(J51="",NOT(ISNUMBER(J51))),0,J51)),"")))</f>
        <v/>
      </c>
      <c r="P51" s="14">
        <f>IF(COUNTA(A51:M51)=0,"",IF(AND(M51="Active",ISNUMBER(G51),G51&lt;=Assumptions!$B$4,OR(H51="",AND(ISNUMBER(H51),H51&gt;=Assumptions!$B$4))),IF(ISNUMBER(K51),K51,""),0))</f>
        <v/>
      </c>
      <c r="Q51" s="23">
        <f>IF(COUNTA(A51:M51)=0,"",IF(OR(A51="",B51="",C51="",D51="",E51="",F51="",G51="",L51="",M51=""),"Check required fields",IF(COUNTIF(Assumptions!$D$4:$D$103,B51)=0,"Check property list",IF(COUNTIF($A$4:$A$103,A51)&gt;1,"Check assignment ID",IF(OR(NOT(ISNUMBER(G51)),AND(H51&lt;&gt;"",NOT(ISNUMBER(H51))),AND(ISNUMBER(H51),H51&lt;G51)),"Check dates",IF(OR(I51="",J51="",NOT(ISNUMBER(I51)),NOT(ISNUMBER(J51))),"Check key counts",IF(I51&lt;J51,"Check key counts",IF(AND(K51&lt;&gt;"",NOT(ISNUMBER(K51))),"Check monthly charge",IF(AND(M51="Active",G51&lt;=Assumptions!$B$4,OR(H51="",H51&gt;=Assumptions!$B$4),COUNTIFS($B$4:$B$103,B51,$F$4:$F$103,F51,$M$4:$M$103,"Active",$G$4:$G$103,"&lt;="&amp;Assumptions!$B$4,$H$4:$H$103,"&gt;="&amp;Assumptions!$B$4)+COUNTIFS($B$4:$B$103,B51,$F$4:$F$103,F51,$M$4:$M$103,"Active",$G$4:$G$103,"&lt;="&amp;Assumptions!$B$4,$H$4:$H$103,"")&gt;1),"Check duplicate space",IF(AND(M51="Active",H51&lt;&gt;"",H51&lt;Assumptions!$B$4),"Check status/end date",IF(AND(M51="Ended",OR(H51="",J51&lt;I51)),"Check closure",IF(AND(M51="Reserved",G51&lt;Assumptions!$B$4),"Check reserved date","OK"))))))))))))</f>
        <v/>
      </c>
    </row>
    <row r="52" ht="22" customHeight="1">
      <c r="A52" s="18" t="n"/>
      <c r="B52" s="18" t="n"/>
      <c r="C52" s="18" t="n"/>
      <c r="D52" s="18" t="n"/>
      <c r="E52" s="18" t="n"/>
      <c r="F52" s="18" t="n"/>
      <c r="G52" s="19" t="n"/>
      <c r="H52" s="19" t="n"/>
      <c r="I52" s="20" t="n"/>
      <c r="J52" s="20" t="n"/>
      <c r="K52" s="21" t="n"/>
      <c r="L52" s="16" t="n"/>
      <c r="M52" s="16" t="n"/>
      <c r="N52" s="8">
        <f>IF(COUNTA(A52:M52)=0,"",IF(NOT(ISNUMBER(G52)),"",IFERROR(MAX(0,MIN(IF(OR(H52="",NOT(ISNUMBER(H52))),Assumptions!$B$4,H52),Assumptions!$B$4)-G52+1),"")))</f>
        <v/>
      </c>
      <c r="O52" s="8">
        <f>IF(COUNTA(A52:M52)=0,"",IF(OR(I52="",NOT(ISNUMBER(I52))),"",IFERROR(MAX(0,I52-IF(OR(J52="",NOT(ISNUMBER(J52))),0,J52)),"")))</f>
        <v/>
      </c>
      <c r="P52" s="10">
        <f>IF(COUNTA(A52:M52)=0,"",IF(AND(M52="Active",ISNUMBER(G52),G52&lt;=Assumptions!$B$4,OR(H52="",AND(ISNUMBER(H52),H52&gt;=Assumptions!$B$4))),IF(ISNUMBER(K52),K52,""),0))</f>
        <v/>
      </c>
      <c r="Q52" s="22">
        <f>IF(COUNTA(A52:M52)=0,"",IF(OR(A52="",B52="",C52="",D52="",E52="",F52="",G52="",L52="",M52=""),"Check required fields",IF(COUNTIF(Assumptions!$D$4:$D$103,B52)=0,"Check property list",IF(COUNTIF($A$4:$A$103,A52)&gt;1,"Check assignment ID",IF(OR(NOT(ISNUMBER(G52)),AND(H52&lt;&gt;"",NOT(ISNUMBER(H52))),AND(ISNUMBER(H52),H52&lt;G52)),"Check dates",IF(OR(I52="",J52="",NOT(ISNUMBER(I52)),NOT(ISNUMBER(J52))),"Check key counts",IF(I52&lt;J52,"Check key counts",IF(AND(K52&lt;&gt;"",NOT(ISNUMBER(K52))),"Check monthly charge",IF(AND(M52="Active",G52&lt;=Assumptions!$B$4,OR(H52="",H52&gt;=Assumptions!$B$4),COUNTIFS($B$4:$B$103,B52,$F$4:$F$103,F52,$M$4:$M$103,"Active",$G$4:$G$103,"&lt;="&amp;Assumptions!$B$4,$H$4:$H$103,"&gt;="&amp;Assumptions!$B$4)+COUNTIFS($B$4:$B$103,B52,$F$4:$F$103,F52,$M$4:$M$103,"Active",$G$4:$G$103,"&lt;="&amp;Assumptions!$B$4,$H$4:$H$103,"")&gt;1),"Check duplicate space",IF(AND(M52="Active",H52&lt;&gt;"",H52&lt;Assumptions!$B$4),"Check status/end date",IF(AND(M52="Ended",OR(H52="",J52&lt;I52)),"Check closure",IF(AND(M52="Reserved",G52&lt;Assumptions!$B$4),"Check reserved date","OK"))))))))))))</f>
        <v/>
      </c>
    </row>
    <row r="53" ht="22" customHeight="1">
      <c r="A53" s="18" t="n"/>
      <c r="B53" s="18" t="n"/>
      <c r="C53" s="18" t="n"/>
      <c r="D53" s="18" t="n"/>
      <c r="E53" s="18" t="n"/>
      <c r="F53" s="18" t="n"/>
      <c r="G53" s="19" t="n"/>
      <c r="H53" s="19" t="n"/>
      <c r="I53" s="20" t="n"/>
      <c r="J53" s="20" t="n"/>
      <c r="K53" s="21" t="n"/>
      <c r="L53" s="16" t="n"/>
      <c r="M53" s="16" t="n"/>
      <c r="N53" s="9">
        <f>IF(COUNTA(A53:M53)=0,"",IF(NOT(ISNUMBER(G53)),"",IFERROR(MAX(0,MIN(IF(OR(H53="",NOT(ISNUMBER(H53))),Assumptions!$B$4,H53),Assumptions!$B$4)-G53+1),"")))</f>
        <v/>
      </c>
      <c r="O53" s="9">
        <f>IF(COUNTA(A53:M53)=0,"",IF(OR(I53="",NOT(ISNUMBER(I53))),"",IFERROR(MAX(0,I53-IF(OR(J53="",NOT(ISNUMBER(J53))),0,J53)),"")))</f>
        <v/>
      </c>
      <c r="P53" s="14">
        <f>IF(COUNTA(A53:M53)=0,"",IF(AND(M53="Active",ISNUMBER(G53),G53&lt;=Assumptions!$B$4,OR(H53="",AND(ISNUMBER(H53),H53&gt;=Assumptions!$B$4))),IF(ISNUMBER(K53),K53,""),0))</f>
        <v/>
      </c>
      <c r="Q53" s="23">
        <f>IF(COUNTA(A53:M53)=0,"",IF(OR(A53="",B53="",C53="",D53="",E53="",F53="",G53="",L53="",M53=""),"Check required fields",IF(COUNTIF(Assumptions!$D$4:$D$103,B53)=0,"Check property list",IF(COUNTIF($A$4:$A$103,A53)&gt;1,"Check assignment ID",IF(OR(NOT(ISNUMBER(G53)),AND(H53&lt;&gt;"",NOT(ISNUMBER(H53))),AND(ISNUMBER(H53),H53&lt;G53)),"Check dates",IF(OR(I53="",J53="",NOT(ISNUMBER(I53)),NOT(ISNUMBER(J53))),"Check key counts",IF(I53&lt;J53,"Check key counts",IF(AND(K53&lt;&gt;"",NOT(ISNUMBER(K53))),"Check monthly charge",IF(AND(M53="Active",G53&lt;=Assumptions!$B$4,OR(H53="",H53&gt;=Assumptions!$B$4),COUNTIFS($B$4:$B$103,B53,$F$4:$F$103,F53,$M$4:$M$103,"Active",$G$4:$G$103,"&lt;="&amp;Assumptions!$B$4,$H$4:$H$103,"&gt;="&amp;Assumptions!$B$4)+COUNTIFS($B$4:$B$103,B53,$F$4:$F$103,F53,$M$4:$M$103,"Active",$G$4:$G$103,"&lt;="&amp;Assumptions!$B$4,$H$4:$H$103,"")&gt;1),"Check duplicate space",IF(AND(M53="Active",H53&lt;&gt;"",H53&lt;Assumptions!$B$4),"Check status/end date",IF(AND(M53="Ended",OR(H53="",J53&lt;I53)),"Check closure",IF(AND(M53="Reserved",G53&lt;Assumptions!$B$4),"Check reserved date","OK"))))))))))))</f>
        <v/>
      </c>
    </row>
    <row r="54" ht="22" customHeight="1">
      <c r="A54" s="18" t="n"/>
      <c r="B54" s="18" t="n"/>
      <c r="C54" s="18" t="n"/>
      <c r="D54" s="18" t="n"/>
      <c r="E54" s="18" t="n"/>
      <c r="F54" s="18" t="n"/>
      <c r="G54" s="19" t="n"/>
      <c r="H54" s="19" t="n"/>
      <c r="I54" s="20" t="n"/>
      <c r="J54" s="20" t="n"/>
      <c r="K54" s="21" t="n"/>
      <c r="L54" s="16" t="n"/>
      <c r="M54" s="16" t="n"/>
      <c r="N54" s="8">
        <f>IF(COUNTA(A54:M54)=0,"",IF(NOT(ISNUMBER(G54)),"",IFERROR(MAX(0,MIN(IF(OR(H54="",NOT(ISNUMBER(H54))),Assumptions!$B$4,H54),Assumptions!$B$4)-G54+1),"")))</f>
        <v/>
      </c>
      <c r="O54" s="8">
        <f>IF(COUNTA(A54:M54)=0,"",IF(OR(I54="",NOT(ISNUMBER(I54))),"",IFERROR(MAX(0,I54-IF(OR(J54="",NOT(ISNUMBER(J54))),0,J54)),"")))</f>
        <v/>
      </c>
      <c r="P54" s="10">
        <f>IF(COUNTA(A54:M54)=0,"",IF(AND(M54="Active",ISNUMBER(G54),G54&lt;=Assumptions!$B$4,OR(H54="",AND(ISNUMBER(H54),H54&gt;=Assumptions!$B$4))),IF(ISNUMBER(K54),K54,""),0))</f>
        <v/>
      </c>
      <c r="Q54" s="22">
        <f>IF(COUNTA(A54:M54)=0,"",IF(OR(A54="",B54="",C54="",D54="",E54="",F54="",G54="",L54="",M54=""),"Check required fields",IF(COUNTIF(Assumptions!$D$4:$D$103,B54)=0,"Check property list",IF(COUNTIF($A$4:$A$103,A54)&gt;1,"Check assignment ID",IF(OR(NOT(ISNUMBER(G54)),AND(H54&lt;&gt;"",NOT(ISNUMBER(H54))),AND(ISNUMBER(H54),H54&lt;G54)),"Check dates",IF(OR(I54="",J54="",NOT(ISNUMBER(I54)),NOT(ISNUMBER(J54))),"Check key counts",IF(I54&lt;J54,"Check key counts",IF(AND(K54&lt;&gt;"",NOT(ISNUMBER(K54))),"Check monthly charge",IF(AND(M54="Active",G54&lt;=Assumptions!$B$4,OR(H54="",H54&gt;=Assumptions!$B$4),COUNTIFS($B$4:$B$103,B54,$F$4:$F$103,F54,$M$4:$M$103,"Active",$G$4:$G$103,"&lt;="&amp;Assumptions!$B$4,$H$4:$H$103,"&gt;="&amp;Assumptions!$B$4)+COUNTIFS($B$4:$B$103,B54,$F$4:$F$103,F54,$M$4:$M$103,"Active",$G$4:$G$103,"&lt;="&amp;Assumptions!$B$4,$H$4:$H$103,"")&gt;1),"Check duplicate space",IF(AND(M54="Active",H54&lt;&gt;"",H54&lt;Assumptions!$B$4),"Check status/end date",IF(AND(M54="Ended",OR(H54="",J54&lt;I54)),"Check closure",IF(AND(M54="Reserved",G54&lt;Assumptions!$B$4),"Check reserved date","OK"))))))))))))</f>
        <v/>
      </c>
    </row>
    <row r="55" ht="22" customHeight="1">
      <c r="A55" s="18" t="n"/>
      <c r="B55" s="18" t="n"/>
      <c r="C55" s="18" t="n"/>
      <c r="D55" s="18" t="n"/>
      <c r="E55" s="18" t="n"/>
      <c r="F55" s="18" t="n"/>
      <c r="G55" s="19" t="n"/>
      <c r="H55" s="19" t="n"/>
      <c r="I55" s="20" t="n"/>
      <c r="J55" s="20" t="n"/>
      <c r="K55" s="21" t="n"/>
      <c r="L55" s="16" t="n"/>
      <c r="M55" s="16" t="n"/>
      <c r="N55" s="9">
        <f>IF(COUNTA(A55:M55)=0,"",IF(NOT(ISNUMBER(G55)),"",IFERROR(MAX(0,MIN(IF(OR(H55="",NOT(ISNUMBER(H55))),Assumptions!$B$4,H55),Assumptions!$B$4)-G55+1),"")))</f>
        <v/>
      </c>
      <c r="O55" s="9">
        <f>IF(COUNTA(A55:M55)=0,"",IF(OR(I55="",NOT(ISNUMBER(I55))),"",IFERROR(MAX(0,I55-IF(OR(J55="",NOT(ISNUMBER(J55))),0,J55)),"")))</f>
        <v/>
      </c>
      <c r="P55" s="14">
        <f>IF(COUNTA(A55:M55)=0,"",IF(AND(M55="Active",ISNUMBER(G55),G55&lt;=Assumptions!$B$4,OR(H55="",AND(ISNUMBER(H55),H55&gt;=Assumptions!$B$4))),IF(ISNUMBER(K55),K55,""),0))</f>
        <v/>
      </c>
      <c r="Q55" s="23">
        <f>IF(COUNTA(A55:M55)=0,"",IF(OR(A55="",B55="",C55="",D55="",E55="",F55="",G55="",L55="",M55=""),"Check required fields",IF(COUNTIF(Assumptions!$D$4:$D$103,B55)=0,"Check property list",IF(COUNTIF($A$4:$A$103,A55)&gt;1,"Check assignment ID",IF(OR(NOT(ISNUMBER(G55)),AND(H55&lt;&gt;"",NOT(ISNUMBER(H55))),AND(ISNUMBER(H55),H55&lt;G55)),"Check dates",IF(OR(I55="",J55="",NOT(ISNUMBER(I55)),NOT(ISNUMBER(J55))),"Check key counts",IF(I55&lt;J55,"Check key counts",IF(AND(K55&lt;&gt;"",NOT(ISNUMBER(K55))),"Check monthly charge",IF(AND(M55="Active",G55&lt;=Assumptions!$B$4,OR(H55="",H55&gt;=Assumptions!$B$4),COUNTIFS($B$4:$B$103,B55,$F$4:$F$103,F55,$M$4:$M$103,"Active",$G$4:$G$103,"&lt;="&amp;Assumptions!$B$4,$H$4:$H$103,"&gt;="&amp;Assumptions!$B$4)+COUNTIFS($B$4:$B$103,B55,$F$4:$F$103,F55,$M$4:$M$103,"Active",$G$4:$G$103,"&lt;="&amp;Assumptions!$B$4,$H$4:$H$103,"")&gt;1),"Check duplicate space",IF(AND(M55="Active",H55&lt;&gt;"",H55&lt;Assumptions!$B$4),"Check status/end date",IF(AND(M55="Ended",OR(H55="",J55&lt;I55)),"Check closure",IF(AND(M55="Reserved",G55&lt;Assumptions!$B$4),"Check reserved date","OK"))))))))))))</f>
        <v/>
      </c>
    </row>
    <row r="56" ht="22" customHeight="1">
      <c r="A56" s="18" t="n"/>
      <c r="B56" s="18" t="n"/>
      <c r="C56" s="18" t="n"/>
      <c r="D56" s="18" t="n"/>
      <c r="E56" s="18" t="n"/>
      <c r="F56" s="18" t="n"/>
      <c r="G56" s="19" t="n"/>
      <c r="H56" s="19" t="n"/>
      <c r="I56" s="20" t="n"/>
      <c r="J56" s="20" t="n"/>
      <c r="K56" s="21" t="n"/>
      <c r="L56" s="16" t="n"/>
      <c r="M56" s="16" t="n"/>
      <c r="N56" s="8">
        <f>IF(COUNTA(A56:M56)=0,"",IF(NOT(ISNUMBER(G56)),"",IFERROR(MAX(0,MIN(IF(OR(H56="",NOT(ISNUMBER(H56))),Assumptions!$B$4,H56),Assumptions!$B$4)-G56+1),"")))</f>
        <v/>
      </c>
      <c r="O56" s="8">
        <f>IF(COUNTA(A56:M56)=0,"",IF(OR(I56="",NOT(ISNUMBER(I56))),"",IFERROR(MAX(0,I56-IF(OR(J56="",NOT(ISNUMBER(J56))),0,J56)),"")))</f>
        <v/>
      </c>
      <c r="P56" s="10">
        <f>IF(COUNTA(A56:M56)=0,"",IF(AND(M56="Active",ISNUMBER(G56),G56&lt;=Assumptions!$B$4,OR(H56="",AND(ISNUMBER(H56),H56&gt;=Assumptions!$B$4))),IF(ISNUMBER(K56),K56,""),0))</f>
        <v/>
      </c>
      <c r="Q56" s="22">
        <f>IF(COUNTA(A56:M56)=0,"",IF(OR(A56="",B56="",C56="",D56="",E56="",F56="",G56="",L56="",M56=""),"Check required fields",IF(COUNTIF(Assumptions!$D$4:$D$103,B56)=0,"Check property list",IF(COUNTIF($A$4:$A$103,A56)&gt;1,"Check assignment ID",IF(OR(NOT(ISNUMBER(G56)),AND(H56&lt;&gt;"",NOT(ISNUMBER(H56))),AND(ISNUMBER(H56),H56&lt;G56)),"Check dates",IF(OR(I56="",J56="",NOT(ISNUMBER(I56)),NOT(ISNUMBER(J56))),"Check key counts",IF(I56&lt;J56,"Check key counts",IF(AND(K56&lt;&gt;"",NOT(ISNUMBER(K56))),"Check monthly charge",IF(AND(M56="Active",G56&lt;=Assumptions!$B$4,OR(H56="",H56&gt;=Assumptions!$B$4),COUNTIFS($B$4:$B$103,B56,$F$4:$F$103,F56,$M$4:$M$103,"Active",$G$4:$G$103,"&lt;="&amp;Assumptions!$B$4,$H$4:$H$103,"&gt;="&amp;Assumptions!$B$4)+COUNTIFS($B$4:$B$103,B56,$F$4:$F$103,F56,$M$4:$M$103,"Active",$G$4:$G$103,"&lt;="&amp;Assumptions!$B$4,$H$4:$H$103,"")&gt;1),"Check duplicate space",IF(AND(M56="Active",H56&lt;&gt;"",H56&lt;Assumptions!$B$4),"Check status/end date",IF(AND(M56="Ended",OR(H56="",J56&lt;I56)),"Check closure",IF(AND(M56="Reserved",G56&lt;Assumptions!$B$4),"Check reserved date","OK"))))))))))))</f>
        <v/>
      </c>
    </row>
    <row r="57" ht="22" customHeight="1">
      <c r="A57" s="18" t="n"/>
      <c r="B57" s="18" t="n"/>
      <c r="C57" s="18" t="n"/>
      <c r="D57" s="18" t="n"/>
      <c r="E57" s="18" t="n"/>
      <c r="F57" s="18" t="n"/>
      <c r="G57" s="19" t="n"/>
      <c r="H57" s="19" t="n"/>
      <c r="I57" s="20" t="n"/>
      <c r="J57" s="20" t="n"/>
      <c r="K57" s="21" t="n"/>
      <c r="L57" s="16" t="n"/>
      <c r="M57" s="16" t="n"/>
      <c r="N57" s="9">
        <f>IF(COUNTA(A57:M57)=0,"",IF(NOT(ISNUMBER(G57)),"",IFERROR(MAX(0,MIN(IF(OR(H57="",NOT(ISNUMBER(H57))),Assumptions!$B$4,H57),Assumptions!$B$4)-G57+1),"")))</f>
        <v/>
      </c>
      <c r="O57" s="9">
        <f>IF(COUNTA(A57:M57)=0,"",IF(OR(I57="",NOT(ISNUMBER(I57))),"",IFERROR(MAX(0,I57-IF(OR(J57="",NOT(ISNUMBER(J57))),0,J57)),"")))</f>
        <v/>
      </c>
      <c r="P57" s="14">
        <f>IF(COUNTA(A57:M57)=0,"",IF(AND(M57="Active",ISNUMBER(G57),G57&lt;=Assumptions!$B$4,OR(H57="",AND(ISNUMBER(H57),H57&gt;=Assumptions!$B$4))),IF(ISNUMBER(K57),K57,""),0))</f>
        <v/>
      </c>
      <c r="Q57" s="23">
        <f>IF(COUNTA(A57:M57)=0,"",IF(OR(A57="",B57="",C57="",D57="",E57="",F57="",G57="",L57="",M57=""),"Check required fields",IF(COUNTIF(Assumptions!$D$4:$D$103,B57)=0,"Check property list",IF(COUNTIF($A$4:$A$103,A57)&gt;1,"Check assignment ID",IF(OR(NOT(ISNUMBER(G57)),AND(H57&lt;&gt;"",NOT(ISNUMBER(H57))),AND(ISNUMBER(H57),H57&lt;G57)),"Check dates",IF(OR(I57="",J57="",NOT(ISNUMBER(I57)),NOT(ISNUMBER(J57))),"Check key counts",IF(I57&lt;J57,"Check key counts",IF(AND(K57&lt;&gt;"",NOT(ISNUMBER(K57))),"Check monthly charge",IF(AND(M57="Active",G57&lt;=Assumptions!$B$4,OR(H57="",H57&gt;=Assumptions!$B$4),COUNTIFS($B$4:$B$103,B57,$F$4:$F$103,F57,$M$4:$M$103,"Active",$G$4:$G$103,"&lt;="&amp;Assumptions!$B$4,$H$4:$H$103,"&gt;="&amp;Assumptions!$B$4)+COUNTIFS($B$4:$B$103,B57,$F$4:$F$103,F57,$M$4:$M$103,"Active",$G$4:$G$103,"&lt;="&amp;Assumptions!$B$4,$H$4:$H$103,"")&gt;1),"Check duplicate space",IF(AND(M57="Active",H57&lt;&gt;"",H57&lt;Assumptions!$B$4),"Check status/end date",IF(AND(M57="Ended",OR(H57="",J57&lt;I57)),"Check closure",IF(AND(M57="Reserved",G57&lt;Assumptions!$B$4),"Check reserved date","OK"))))))))))))</f>
        <v/>
      </c>
    </row>
    <row r="58" ht="22" customHeight="1">
      <c r="A58" s="18" t="n"/>
      <c r="B58" s="18" t="n"/>
      <c r="C58" s="18" t="n"/>
      <c r="D58" s="18" t="n"/>
      <c r="E58" s="18" t="n"/>
      <c r="F58" s="18" t="n"/>
      <c r="G58" s="19" t="n"/>
      <c r="H58" s="19" t="n"/>
      <c r="I58" s="20" t="n"/>
      <c r="J58" s="20" t="n"/>
      <c r="K58" s="21" t="n"/>
      <c r="L58" s="16" t="n"/>
      <c r="M58" s="16" t="n"/>
      <c r="N58" s="8">
        <f>IF(COUNTA(A58:M58)=0,"",IF(NOT(ISNUMBER(G58)),"",IFERROR(MAX(0,MIN(IF(OR(H58="",NOT(ISNUMBER(H58))),Assumptions!$B$4,H58),Assumptions!$B$4)-G58+1),"")))</f>
        <v/>
      </c>
      <c r="O58" s="8">
        <f>IF(COUNTA(A58:M58)=0,"",IF(OR(I58="",NOT(ISNUMBER(I58))),"",IFERROR(MAX(0,I58-IF(OR(J58="",NOT(ISNUMBER(J58))),0,J58)),"")))</f>
        <v/>
      </c>
      <c r="P58" s="10">
        <f>IF(COUNTA(A58:M58)=0,"",IF(AND(M58="Active",ISNUMBER(G58),G58&lt;=Assumptions!$B$4,OR(H58="",AND(ISNUMBER(H58),H58&gt;=Assumptions!$B$4))),IF(ISNUMBER(K58),K58,""),0))</f>
        <v/>
      </c>
      <c r="Q58" s="22">
        <f>IF(COUNTA(A58:M58)=0,"",IF(OR(A58="",B58="",C58="",D58="",E58="",F58="",G58="",L58="",M58=""),"Check required fields",IF(COUNTIF(Assumptions!$D$4:$D$103,B58)=0,"Check property list",IF(COUNTIF($A$4:$A$103,A58)&gt;1,"Check assignment ID",IF(OR(NOT(ISNUMBER(G58)),AND(H58&lt;&gt;"",NOT(ISNUMBER(H58))),AND(ISNUMBER(H58),H58&lt;G58)),"Check dates",IF(OR(I58="",J58="",NOT(ISNUMBER(I58)),NOT(ISNUMBER(J58))),"Check key counts",IF(I58&lt;J58,"Check key counts",IF(AND(K58&lt;&gt;"",NOT(ISNUMBER(K58))),"Check monthly charge",IF(AND(M58="Active",G58&lt;=Assumptions!$B$4,OR(H58="",H58&gt;=Assumptions!$B$4),COUNTIFS($B$4:$B$103,B58,$F$4:$F$103,F58,$M$4:$M$103,"Active",$G$4:$G$103,"&lt;="&amp;Assumptions!$B$4,$H$4:$H$103,"&gt;="&amp;Assumptions!$B$4)+COUNTIFS($B$4:$B$103,B58,$F$4:$F$103,F58,$M$4:$M$103,"Active",$G$4:$G$103,"&lt;="&amp;Assumptions!$B$4,$H$4:$H$103,"")&gt;1),"Check duplicate space",IF(AND(M58="Active",H58&lt;&gt;"",H58&lt;Assumptions!$B$4),"Check status/end date",IF(AND(M58="Ended",OR(H58="",J58&lt;I58)),"Check closure",IF(AND(M58="Reserved",G58&lt;Assumptions!$B$4),"Check reserved date","OK"))))))))))))</f>
        <v/>
      </c>
    </row>
    <row r="59" ht="22" customHeight="1">
      <c r="A59" s="18" t="n"/>
      <c r="B59" s="18" t="n"/>
      <c r="C59" s="18" t="n"/>
      <c r="D59" s="18" t="n"/>
      <c r="E59" s="18" t="n"/>
      <c r="F59" s="18" t="n"/>
      <c r="G59" s="19" t="n"/>
      <c r="H59" s="19" t="n"/>
      <c r="I59" s="20" t="n"/>
      <c r="J59" s="20" t="n"/>
      <c r="K59" s="21" t="n"/>
      <c r="L59" s="16" t="n"/>
      <c r="M59" s="16" t="n"/>
      <c r="N59" s="9">
        <f>IF(COUNTA(A59:M59)=0,"",IF(NOT(ISNUMBER(G59)),"",IFERROR(MAX(0,MIN(IF(OR(H59="",NOT(ISNUMBER(H59))),Assumptions!$B$4,H59),Assumptions!$B$4)-G59+1),"")))</f>
        <v/>
      </c>
      <c r="O59" s="9">
        <f>IF(COUNTA(A59:M59)=0,"",IF(OR(I59="",NOT(ISNUMBER(I59))),"",IFERROR(MAX(0,I59-IF(OR(J59="",NOT(ISNUMBER(J59))),0,J59)),"")))</f>
        <v/>
      </c>
      <c r="P59" s="14">
        <f>IF(COUNTA(A59:M59)=0,"",IF(AND(M59="Active",ISNUMBER(G59),G59&lt;=Assumptions!$B$4,OR(H59="",AND(ISNUMBER(H59),H59&gt;=Assumptions!$B$4))),IF(ISNUMBER(K59),K59,""),0))</f>
        <v/>
      </c>
      <c r="Q59" s="23">
        <f>IF(COUNTA(A59:M59)=0,"",IF(OR(A59="",B59="",C59="",D59="",E59="",F59="",G59="",L59="",M59=""),"Check required fields",IF(COUNTIF(Assumptions!$D$4:$D$103,B59)=0,"Check property list",IF(COUNTIF($A$4:$A$103,A59)&gt;1,"Check assignment ID",IF(OR(NOT(ISNUMBER(G59)),AND(H59&lt;&gt;"",NOT(ISNUMBER(H59))),AND(ISNUMBER(H59),H59&lt;G59)),"Check dates",IF(OR(I59="",J59="",NOT(ISNUMBER(I59)),NOT(ISNUMBER(J59))),"Check key counts",IF(I59&lt;J59,"Check key counts",IF(AND(K59&lt;&gt;"",NOT(ISNUMBER(K59))),"Check monthly charge",IF(AND(M59="Active",G59&lt;=Assumptions!$B$4,OR(H59="",H59&gt;=Assumptions!$B$4),COUNTIFS($B$4:$B$103,B59,$F$4:$F$103,F59,$M$4:$M$103,"Active",$G$4:$G$103,"&lt;="&amp;Assumptions!$B$4,$H$4:$H$103,"&gt;="&amp;Assumptions!$B$4)+COUNTIFS($B$4:$B$103,B59,$F$4:$F$103,F59,$M$4:$M$103,"Active",$G$4:$G$103,"&lt;="&amp;Assumptions!$B$4,$H$4:$H$103,"")&gt;1),"Check duplicate space",IF(AND(M59="Active",H59&lt;&gt;"",H59&lt;Assumptions!$B$4),"Check status/end date",IF(AND(M59="Ended",OR(H59="",J59&lt;I59)),"Check closure",IF(AND(M59="Reserved",G59&lt;Assumptions!$B$4),"Check reserved date","OK"))))))))))))</f>
        <v/>
      </c>
    </row>
    <row r="60" ht="22" customHeight="1">
      <c r="A60" s="18" t="n"/>
      <c r="B60" s="18" t="n"/>
      <c r="C60" s="18" t="n"/>
      <c r="D60" s="18" t="n"/>
      <c r="E60" s="18" t="n"/>
      <c r="F60" s="18" t="n"/>
      <c r="G60" s="19" t="n"/>
      <c r="H60" s="19" t="n"/>
      <c r="I60" s="20" t="n"/>
      <c r="J60" s="20" t="n"/>
      <c r="K60" s="21" t="n"/>
      <c r="L60" s="16" t="n"/>
      <c r="M60" s="16" t="n"/>
      <c r="N60" s="8">
        <f>IF(COUNTA(A60:M60)=0,"",IF(NOT(ISNUMBER(G60)),"",IFERROR(MAX(0,MIN(IF(OR(H60="",NOT(ISNUMBER(H60))),Assumptions!$B$4,H60),Assumptions!$B$4)-G60+1),"")))</f>
        <v/>
      </c>
      <c r="O60" s="8">
        <f>IF(COUNTA(A60:M60)=0,"",IF(OR(I60="",NOT(ISNUMBER(I60))),"",IFERROR(MAX(0,I60-IF(OR(J60="",NOT(ISNUMBER(J60))),0,J60)),"")))</f>
        <v/>
      </c>
      <c r="P60" s="10">
        <f>IF(COUNTA(A60:M60)=0,"",IF(AND(M60="Active",ISNUMBER(G60),G60&lt;=Assumptions!$B$4,OR(H60="",AND(ISNUMBER(H60),H60&gt;=Assumptions!$B$4))),IF(ISNUMBER(K60),K60,""),0))</f>
        <v/>
      </c>
      <c r="Q60" s="22">
        <f>IF(COUNTA(A60:M60)=0,"",IF(OR(A60="",B60="",C60="",D60="",E60="",F60="",G60="",L60="",M60=""),"Check required fields",IF(COUNTIF(Assumptions!$D$4:$D$103,B60)=0,"Check property list",IF(COUNTIF($A$4:$A$103,A60)&gt;1,"Check assignment ID",IF(OR(NOT(ISNUMBER(G60)),AND(H60&lt;&gt;"",NOT(ISNUMBER(H60))),AND(ISNUMBER(H60),H60&lt;G60)),"Check dates",IF(OR(I60="",J60="",NOT(ISNUMBER(I60)),NOT(ISNUMBER(J60))),"Check key counts",IF(I60&lt;J60,"Check key counts",IF(AND(K60&lt;&gt;"",NOT(ISNUMBER(K60))),"Check monthly charge",IF(AND(M60="Active",G60&lt;=Assumptions!$B$4,OR(H60="",H60&gt;=Assumptions!$B$4),COUNTIFS($B$4:$B$103,B60,$F$4:$F$103,F60,$M$4:$M$103,"Active",$G$4:$G$103,"&lt;="&amp;Assumptions!$B$4,$H$4:$H$103,"&gt;="&amp;Assumptions!$B$4)+COUNTIFS($B$4:$B$103,B60,$F$4:$F$103,F60,$M$4:$M$103,"Active",$G$4:$G$103,"&lt;="&amp;Assumptions!$B$4,$H$4:$H$103,"")&gt;1),"Check duplicate space",IF(AND(M60="Active",H60&lt;&gt;"",H60&lt;Assumptions!$B$4),"Check status/end date",IF(AND(M60="Ended",OR(H60="",J60&lt;I60)),"Check closure",IF(AND(M60="Reserved",G60&lt;Assumptions!$B$4),"Check reserved date","OK"))))))))))))</f>
        <v/>
      </c>
    </row>
    <row r="61" ht="22" customHeight="1">
      <c r="A61" s="18" t="n"/>
      <c r="B61" s="18" t="n"/>
      <c r="C61" s="18" t="n"/>
      <c r="D61" s="18" t="n"/>
      <c r="E61" s="18" t="n"/>
      <c r="F61" s="18" t="n"/>
      <c r="G61" s="19" t="n"/>
      <c r="H61" s="19" t="n"/>
      <c r="I61" s="20" t="n"/>
      <c r="J61" s="20" t="n"/>
      <c r="K61" s="21" t="n"/>
      <c r="L61" s="16" t="n"/>
      <c r="M61" s="16" t="n"/>
      <c r="N61" s="9">
        <f>IF(COUNTA(A61:M61)=0,"",IF(NOT(ISNUMBER(G61)),"",IFERROR(MAX(0,MIN(IF(OR(H61="",NOT(ISNUMBER(H61))),Assumptions!$B$4,H61),Assumptions!$B$4)-G61+1),"")))</f>
        <v/>
      </c>
      <c r="O61" s="9">
        <f>IF(COUNTA(A61:M61)=0,"",IF(OR(I61="",NOT(ISNUMBER(I61))),"",IFERROR(MAX(0,I61-IF(OR(J61="",NOT(ISNUMBER(J61))),0,J61)),"")))</f>
        <v/>
      </c>
      <c r="P61" s="14">
        <f>IF(COUNTA(A61:M61)=0,"",IF(AND(M61="Active",ISNUMBER(G61),G61&lt;=Assumptions!$B$4,OR(H61="",AND(ISNUMBER(H61),H61&gt;=Assumptions!$B$4))),IF(ISNUMBER(K61),K61,""),0))</f>
        <v/>
      </c>
      <c r="Q61" s="23">
        <f>IF(COUNTA(A61:M61)=0,"",IF(OR(A61="",B61="",C61="",D61="",E61="",F61="",G61="",L61="",M61=""),"Check required fields",IF(COUNTIF(Assumptions!$D$4:$D$103,B61)=0,"Check property list",IF(COUNTIF($A$4:$A$103,A61)&gt;1,"Check assignment ID",IF(OR(NOT(ISNUMBER(G61)),AND(H61&lt;&gt;"",NOT(ISNUMBER(H61))),AND(ISNUMBER(H61),H61&lt;G61)),"Check dates",IF(OR(I61="",J61="",NOT(ISNUMBER(I61)),NOT(ISNUMBER(J61))),"Check key counts",IF(I61&lt;J61,"Check key counts",IF(AND(K61&lt;&gt;"",NOT(ISNUMBER(K61))),"Check monthly charge",IF(AND(M61="Active",G61&lt;=Assumptions!$B$4,OR(H61="",H61&gt;=Assumptions!$B$4),COUNTIFS($B$4:$B$103,B61,$F$4:$F$103,F61,$M$4:$M$103,"Active",$G$4:$G$103,"&lt;="&amp;Assumptions!$B$4,$H$4:$H$103,"&gt;="&amp;Assumptions!$B$4)+COUNTIFS($B$4:$B$103,B61,$F$4:$F$103,F61,$M$4:$M$103,"Active",$G$4:$G$103,"&lt;="&amp;Assumptions!$B$4,$H$4:$H$103,"")&gt;1),"Check duplicate space",IF(AND(M61="Active",H61&lt;&gt;"",H61&lt;Assumptions!$B$4),"Check status/end date",IF(AND(M61="Ended",OR(H61="",J61&lt;I61)),"Check closure",IF(AND(M61="Reserved",G61&lt;Assumptions!$B$4),"Check reserved date","OK"))))))))))))</f>
        <v/>
      </c>
    </row>
    <row r="62" ht="22" customHeight="1">
      <c r="A62" s="18" t="n"/>
      <c r="B62" s="18" t="n"/>
      <c r="C62" s="18" t="n"/>
      <c r="D62" s="18" t="n"/>
      <c r="E62" s="18" t="n"/>
      <c r="F62" s="18" t="n"/>
      <c r="G62" s="19" t="n"/>
      <c r="H62" s="19" t="n"/>
      <c r="I62" s="20" t="n"/>
      <c r="J62" s="20" t="n"/>
      <c r="K62" s="21" t="n"/>
      <c r="L62" s="16" t="n"/>
      <c r="M62" s="16" t="n"/>
      <c r="N62" s="8">
        <f>IF(COUNTA(A62:M62)=0,"",IF(NOT(ISNUMBER(G62)),"",IFERROR(MAX(0,MIN(IF(OR(H62="",NOT(ISNUMBER(H62))),Assumptions!$B$4,H62),Assumptions!$B$4)-G62+1),"")))</f>
        <v/>
      </c>
      <c r="O62" s="8">
        <f>IF(COUNTA(A62:M62)=0,"",IF(OR(I62="",NOT(ISNUMBER(I62))),"",IFERROR(MAX(0,I62-IF(OR(J62="",NOT(ISNUMBER(J62))),0,J62)),"")))</f>
        <v/>
      </c>
      <c r="P62" s="10">
        <f>IF(COUNTA(A62:M62)=0,"",IF(AND(M62="Active",ISNUMBER(G62),G62&lt;=Assumptions!$B$4,OR(H62="",AND(ISNUMBER(H62),H62&gt;=Assumptions!$B$4))),IF(ISNUMBER(K62),K62,""),0))</f>
        <v/>
      </c>
      <c r="Q62" s="22">
        <f>IF(COUNTA(A62:M62)=0,"",IF(OR(A62="",B62="",C62="",D62="",E62="",F62="",G62="",L62="",M62=""),"Check required fields",IF(COUNTIF(Assumptions!$D$4:$D$103,B62)=0,"Check property list",IF(COUNTIF($A$4:$A$103,A62)&gt;1,"Check assignment ID",IF(OR(NOT(ISNUMBER(G62)),AND(H62&lt;&gt;"",NOT(ISNUMBER(H62))),AND(ISNUMBER(H62),H62&lt;G62)),"Check dates",IF(OR(I62="",J62="",NOT(ISNUMBER(I62)),NOT(ISNUMBER(J62))),"Check key counts",IF(I62&lt;J62,"Check key counts",IF(AND(K62&lt;&gt;"",NOT(ISNUMBER(K62))),"Check monthly charge",IF(AND(M62="Active",G62&lt;=Assumptions!$B$4,OR(H62="",H62&gt;=Assumptions!$B$4),COUNTIFS($B$4:$B$103,B62,$F$4:$F$103,F62,$M$4:$M$103,"Active",$G$4:$G$103,"&lt;="&amp;Assumptions!$B$4,$H$4:$H$103,"&gt;="&amp;Assumptions!$B$4)+COUNTIFS($B$4:$B$103,B62,$F$4:$F$103,F62,$M$4:$M$103,"Active",$G$4:$G$103,"&lt;="&amp;Assumptions!$B$4,$H$4:$H$103,"")&gt;1),"Check duplicate space",IF(AND(M62="Active",H62&lt;&gt;"",H62&lt;Assumptions!$B$4),"Check status/end date",IF(AND(M62="Ended",OR(H62="",J62&lt;I62)),"Check closure",IF(AND(M62="Reserved",G62&lt;Assumptions!$B$4),"Check reserved date","OK"))))))))))))</f>
        <v/>
      </c>
    </row>
    <row r="63" ht="22" customHeight="1">
      <c r="A63" s="18" t="n"/>
      <c r="B63" s="18" t="n"/>
      <c r="C63" s="18" t="n"/>
      <c r="D63" s="18" t="n"/>
      <c r="E63" s="18" t="n"/>
      <c r="F63" s="18" t="n"/>
      <c r="G63" s="19" t="n"/>
      <c r="H63" s="19" t="n"/>
      <c r="I63" s="20" t="n"/>
      <c r="J63" s="20" t="n"/>
      <c r="K63" s="21" t="n"/>
      <c r="L63" s="16" t="n"/>
      <c r="M63" s="16" t="n"/>
      <c r="N63" s="9">
        <f>IF(COUNTA(A63:M63)=0,"",IF(NOT(ISNUMBER(G63)),"",IFERROR(MAX(0,MIN(IF(OR(H63="",NOT(ISNUMBER(H63))),Assumptions!$B$4,H63),Assumptions!$B$4)-G63+1),"")))</f>
        <v/>
      </c>
      <c r="O63" s="9">
        <f>IF(COUNTA(A63:M63)=0,"",IF(OR(I63="",NOT(ISNUMBER(I63))),"",IFERROR(MAX(0,I63-IF(OR(J63="",NOT(ISNUMBER(J63))),0,J63)),"")))</f>
        <v/>
      </c>
      <c r="P63" s="14">
        <f>IF(COUNTA(A63:M63)=0,"",IF(AND(M63="Active",ISNUMBER(G63),G63&lt;=Assumptions!$B$4,OR(H63="",AND(ISNUMBER(H63),H63&gt;=Assumptions!$B$4))),IF(ISNUMBER(K63),K63,""),0))</f>
        <v/>
      </c>
      <c r="Q63" s="23">
        <f>IF(COUNTA(A63:M63)=0,"",IF(OR(A63="",B63="",C63="",D63="",E63="",F63="",G63="",L63="",M63=""),"Check required fields",IF(COUNTIF(Assumptions!$D$4:$D$103,B63)=0,"Check property list",IF(COUNTIF($A$4:$A$103,A63)&gt;1,"Check assignment ID",IF(OR(NOT(ISNUMBER(G63)),AND(H63&lt;&gt;"",NOT(ISNUMBER(H63))),AND(ISNUMBER(H63),H63&lt;G63)),"Check dates",IF(OR(I63="",J63="",NOT(ISNUMBER(I63)),NOT(ISNUMBER(J63))),"Check key counts",IF(I63&lt;J63,"Check key counts",IF(AND(K63&lt;&gt;"",NOT(ISNUMBER(K63))),"Check monthly charge",IF(AND(M63="Active",G63&lt;=Assumptions!$B$4,OR(H63="",H63&gt;=Assumptions!$B$4),COUNTIFS($B$4:$B$103,B63,$F$4:$F$103,F63,$M$4:$M$103,"Active",$G$4:$G$103,"&lt;="&amp;Assumptions!$B$4,$H$4:$H$103,"&gt;="&amp;Assumptions!$B$4)+COUNTIFS($B$4:$B$103,B63,$F$4:$F$103,F63,$M$4:$M$103,"Active",$G$4:$G$103,"&lt;="&amp;Assumptions!$B$4,$H$4:$H$103,"")&gt;1),"Check duplicate space",IF(AND(M63="Active",H63&lt;&gt;"",H63&lt;Assumptions!$B$4),"Check status/end date",IF(AND(M63="Ended",OR(H63="",J63&lt;I63)),"Check closure",IF(AND(M63="Reserved",G63&lt;Assumptions!$B$4),"Check reserved date","OK"))))))))))))</f>
        <v/>
      </c>
    </row>
    <row r="64" ht="22" customHeight="1">
      <c r="A64" s="18" t="n"/>
      <c r="B64" s="18" t="n"/>
      <c r="C64" s="18" t="n"/>
      <c r="D64" s="18" t="n"/>
      <c r="E64" s="18" t="n"/>
      <c r="F64" s="18" t="n"/>
      <c r="G64" s="19" t="n"/>
      <c r="H64" s="19" t="n"/>
      <c r="I64" s="20" t="n"/>
      <c r="J64" s="20" t="n"/>
      <c r="K64" s="21" t="n"/>
      <c r="L64" s="16" t="n"/>
      <c r="M64" s="16" t="n"/>
      <c r="N64" s="8">
        <f>IF(COUNTA(A64:M64)=0,"",IF(NOT(ISNUMBER(G64)),"",IFERROR(MAX(0,MIN(IF(OR(H64="",NOT(ISNUMBER(H64))),Assumptions!$B$4,H64),Assumptions!$B$4)-G64+1),"")))</f>
        <v/>
      </c>
      <c r="O64" s="8">
        <f>IF(COUNTA(A64:M64)=0,"",IF(OR(I64="",NOT(ISNUMBER(I64))),"",IFERROR(MAX(0,I64-IF(OR(J64="",NOT(ISNUMBER(J64))),0,J64)),"")))</f>
        <v/>
      </c>
      <c r="P64" s="10">
        <f>IF(COUNTA(A64:M64)=0,"",IF(AND(M64="Active",ISNUMBER(G64),G64&lt;=Assumptions!$B$4,OR(H64="",AND(ISNUMBER(H64),H64&gt;=Assumptions!$B$4))),IF(ISNUMBER(K64),K64,""),0))</f>
        <v/>
      </c>
      <c r="Q64" s="22">
        <f>IF(COUNTA(A64:M64)=0,"",IF(OR(A64="",B64="",C64="",D64="",E64="",F64="",G64="",L64="",M64=""),"Check required fields",IF(COUNTIF(Assumptions!$D$4:$D$103,B64)=0,"Check property list",IF(COUNTIF($A$4:$A$103,A64)&gt;1,"Check assignment ID",IF(OR(NOT(ISNUMBER(G64)),AND(H64&lt;&gt;"",NOT(ISNUMBER(H64))),AND(ISNUMBER(H64),H64&lt;G64)),"Check dates",IF(OR(I64="",J64="",NOT(ISNUMBER(I64)),NOT(ISNUMBER(J64))),"Check key counts",IF(I64&lt;J64,"Check key counts",IF(AND(K64&lt;&gt;"",NOT(ISNUMBER(K64))),"Check monthly charge",IF(AND(M64="Active",G64&lt;=Assumptions!$B$4,OR(H64="",H64&gt;=Assumptions!$B$4),COUNTIFS($B$4:$B$103,B64,$F$4:$F$103,F64,$M$4:$M$103,"Active",$G$4:$G$103,"&lt;="&amp;Assumptions!$B$4,$H$4:$H$103,"&gt;="&amp;Assumptions!$B$4)+COUNTIFS($B$4:$B$103,B64,$F$4:$F$103,F64,$M$4:$M$103,"Active",$G$4:$G$103,"&lt;="&amp;Assumptions!$B$4,$H$4:$H$103,"")&gt;1),"Check duplicate space",IF(AND(M64="Active",H64&lt;&gt;"",H64&lt;Assumptions!$B$4),"Check status/end date",IF(AND(M64="Ended",OR(H64="",J64&lt;I64)),"Check closure",IF(AND(M64="Reserved",G64&lt;Assumptions!$B$4),"Check reserved date","OK"))))))))))))</f>
        <v/>
      </c>
    </row>
    <row r="65" ht="22" customHeight="1">
      <c r="A65" s="18" t="n"/>
      <c r="B65" s="18" t="n"/>
      <c r="C65" s="18" t="n"/>
      <c r="D65" s="18" t="n"/>
      <c r="E65" s="18" t="n"/>
      <c r="F65" s="18" t="n"/>
      <c r="G65" s="19" t="n"/>
      <c r="H65" s="19" t="n"/>
      <c r="I65" s="20" t="n"/>
      <c r="J65" s="20" t="n"/>
      <c r="K65" s="21" t="n"/>
      <c r="L65" s="16" t="n"/>
      <c r="M65" s="16" t="n"/>
      <c r="N65" s="9">
        <f>IF(COUNTA(A65:M65)=0,"",IF(NOT(ISNUMBER(G65)),"",IFERROR(MAX(0,MIN(IF(OR(H65="",NOT(ISNUMBER(H65))),Assumptions!$B$4,H65),Assumptions!$B$4)-G65+1),"")))</f>
        <v/>
      </c>
      <c r="O65" s="9">
        <f>IF(COUNTA(A65:M65)=0,"",IF(OR(I65="",NOT(ISNUMBER(I65))),"",IFERROR(MAX(0,I65-IF(OR(J65="",NOT(ISNUMBER(J65))),0,J65)),"")))</f>
        <v/>
      </c>
      <c r="P65" s="14">
        <f>IF(COUNTA(A65:M65)=0,"",IF(AND(M65="Active",ISNUMBER(G65),G65&lt;=Assumptions!$B$4,OR(H65="",AND(ISNUMBER(H65),H65&gt;=Assumptions!$B$4))),IF(ISNUMBER(K65),K65,""),0))</f>
        <v/>
      </c>
      <c r="Q65" s="23">
        <f>IF(COUNTA(A65:M65)=0,"",IF(OR(A65="",B65="",C65="",D65="",E65="",F65="",G65="",L65="",M65=""),"Check required fields",IF(COUNTIF(Assumptions!$D$4:$D$103,B65)=0,"Check property list",IF(COUNTIF($A$4:$A$103,A65)&gt;1,"Check assignment ID",IF(OR(NOT(ISNUMBER(G65)),AND(H65&lt;&gt;"",NOT(ISNUMBER(H65))),AND(ISNUMBER(H65),H65&lt;G65)),"Check dates",IF(OR(I65="",J65="",NOT(ISNUMBER(I65)),NOT(ISNUMBER(J65))),"Check key counts",IF(I65&lt;J65,"Check key counts",IF(AND(K65&lt;&gt;"",NOT(ISNUMBER(K65))),"Check monthly charge",IF(AND(M65="Active",G65&lt;=Assumptions!$B$4,OR(H65="",H65&gt;=Assumptions!$B$4),COUNTIFS($B$4:$B$103,B65,$F$4:$F$103,F65,$M$4:$M$103,"Active",$G$4:$G$103,"&lt;="&amp;Assumptions!$B$4,$H$4:$H$103,"&gt;="&amp;Assumptions!$B$4)+COUNTIFS($B$4:$B$103,B65,$F$4:$F$103,F65,$M$4:$M$103,"Active",$G$4:$G$103,"&lt;="&amp;Assumptions!$B$4,$H$4:$H$103,"")&gt;1),"Check duplicate space",IF(AND(M65="Active",H65&lt;&gt;"",H65&lt;Assumptions!$B$4),"Check status/end date",IF(AND(M65="Ended",OR(H65="",J65&lt;I65)),"Check closure",IF(AND(M65="Reserved",G65&lt;Assumptions!$B$4),"Check reserved date","OK"))))))))))))</f>
        <v/>
      </c>
    </row>
    <row r="66" ht="22" customHeight="1">
      <c r="A66" s="18" t="n"/>
      <c r="B66" s="18" t="n"/>
      <c r="C66" s="18" t="n"/>
      <c r="D66" s="18" t="n"/>
      <c r="E66" s="18" t="n"/>
      <c r="F66" s="18" t="n"/>
      <c r="G66" s="19" t="n"/>
      <c r="H66" s="19" t="n"/>
      <c r="I66" s="20" t="n"/>
      <c r="J66" s="20" t="n"/>
      <c r="K66" s="21" t="n"/>
      <c r="L66" s="16" t="n"/>
      <c r="M66" s="16" t="n"/>
      <c r="N66" s="8">
        <f>IF(COUNTA(A66:M66)=0,"",IF(NOT(ISNUMBER(G66)),"",IFERROR(MAX(0,MIN(IF(OR(H66="",NOT(ISNUMBER(H66))),Assumptions!$B$4,H66),Assumptions!$B$4)-G66+1),"")))</f>
        <v/>
      </c>
      <c r="O66" s="8">
        <f>IF(COUNTA(A66:M66)=0,"",IF(OR(I66="",NOT(ISNUMBER(I66))),"",IFERROR(MAX(0,I66-IF(OR(J66="",NOT(ISNUMBER(J66))),0,J66)),"")))</f>
        <v/>
      </c>
      <c r="P66" s="10">
        <f>IF(COUNTA(A66:M66)=0,"",IF(AND(M66="Active",ISNUMBER(G66),G66&lt;=Assumptions!$B$4,OR(H66="",AND(ISNUMBER(H66),H66&gt;=Assumptions!$B$4))),IF(ISNUMBER(K66),K66,""),0))</f>
        <v/>
      </c>
      <c r="Q66" s="22">
        <f>IF(COUNTA(A66:M66)=0,"",IF(OR(A66="",B66="",C66="",D66="",E66="",F66="",G66="",L66="",M66=""),"Check required fields",IF(COUNTIF(Assumptions!$D$4:$D$103,B66)=0,"Check property list",IF(COUNTIF($A$4:$A$103,A66)&gt;1,"Check assignment ID",IF(OR(NOT(ISNUMBER(G66)),AND(H66&lt;&gt;"",NOT(ISNUMBER(H66))),AND(ISNUMBER(H66),H66&lt;G66)),"Check dates",IF(OR(I66="",J66="",NOT(ISNUMBER(I66)),NOT(ISNUMBER(J66))),"Check key counts",IF(I66&lt;J66,"Check key counts",IF(AND(K66&lt;&gt;"",NOT(ISNUMBER(K66))),"Check monthly charge",IF(AND(M66="Active",G66&lt;=Assumptions!$B$4,OR(H66="",H66&gt;=Assumptions!$B$4),COUNTIFS($B$4:$B$103,B66,$F$4:$F$103,F66,$M$4:$M$103,"Active",$G$4:$G$103,"&lt;="&amp;Assumptions!$B$4,$H$4:$H$103,"&gt;="&amp;Assumptions!$B$4)+COUNTIFS($B$4:$B$103,B66,$F$4:$F$103,F66,$M$4:$M$103,"Active",$G$4:$G$103,"&lt;="&amp;Assumptions!$B$4,$H$4:$H$103,"")&gt;1),"Check duplicate space",IF(AND(M66="Active",H66&lt;&gt;"",H66&lt;Assumptions!$B$4),"Check status/end date",IF(AND(M66="Ended",OR(H66="",J66&lt;I66)),"Check closure",IF(AND(M66="Reserved",G66&lt;Assumptions!$B$4),"Check reserved date","OK"))))))))))))</f>
        <v/>
      </c>
    </row>
    <row r="67" ht="22" customHeight="1">
      <c r="A67" s="18" t="n"/>
      <c r="B67" s="18" t="n"/>
      <c r="C67" s="18" t="n"/>
      <c r="D67" s="18" t="n"/>
      <c r="E67" s="18" t="n"/>
      <c r="F67" s="18" t="n"/>
      <c r="G67" s="19" t="n"/>
      <c r="H67" s="19" t="n"/>
      <c r="I67" s="20" t="n"/>
      <c r="J67" s="20" t="n"/>
      <c r="K67" s="21" t="n"/>
      <c r="L67" s="16" t="n"/>
      <c r="M67" s="16" t="n"/>
      <c r="N67" s="9">
        <f>IF(COUNTA(A67:M67)=0,"",IF(NOT(ISNUMBER(G67)),"",IFERROR(MAX(0,MIN(IF(OR(H67="",NOT(ISNUMBER(H67))),Assumptions!$B$4,H67),Assumptions!$B$4)-G67+1),"")))</f>
        <v/>
      </c>
      <c r="O67" s="9">
        <f>IF(COUNTA(A67:M67)=0,"",IF(OR(I67="",NOT(ISNUMBER(I67))),"",IFERROR(MAX(0,I67-IF(OR(J67="",NOT(ISNUMBER(J67))),0,J67)),"")))</f>
        <v/>
      </c>
      <c r="P67" s="14">
        <f>IF(COUNTA(A67:M67)=0,"",IF(AND(M67="Active",ISNUMBER(G67),G67&lt;=Assumptions!$B$4,OR(H67="",AND(ISNUMBER(H67),H67&gt;=Assumptions!$B$4))),IF(ISNUMBER(K67),K67,""),0))</f>
        <v/>
      </c>
      <c r="Q67" s="23">
        <f>IF(COUNTA(A67:M67)=0,"",IF(OR(A67="",B67="",C67="",D67="",E67="",F67="",G67="",L67="",M67=""),"Check required fields",IF(COUNTIF(Assumptions!$D$4:$D$103,B67)=0,"Check property list",IF(COUNTIF($A$4:$A$103,A67)&gt;1,"Check assignment ID",IF(OR(NOT(ISNUMBER(G67)),AND(H67&lt;&gt;"",NOT(ISNUMBER(H67))),AND(ISNUMBER(H67),H67&lt;G67)),"Check dates",IF(OR(I67="",J67="",NOT(ISNUMBER(I67)),NOT(ISNUMBER(J67))),"Check key counts",IF(I67&lt;J67,"Check key counts",IF(AND(K67&lt;&gt;"",NOT(ISNUMBER(K67))),"Check monthly charge",IF(AND(M67="Active",G67&lt;=Assumptions!$B$4,OR(H67="",H67&gt;=Assumptions!$B$4),COUNTIFS($B$4:$B$103,B67,$F$4:$F$103,F67,$M$4:$M$103,"Active",$G$4:$G$103,"&lt;="&amp;Assumptions!$B$4,$H$4:$H$103,"&gt;="&amp;Assumptions!$B$4)+COUNTIFS($B$4:$B$103,B67,$F$4:$F$103,F67,$M$4:$M$103,"Active",$G$4:$G$103,"&lt;="&amp;Assumptions!$B$4,$H$4:$H$103,"")&gt;1),"Check duplicate space",IF(AND(M67="Active",H67&lt;&gt;"",H67&lt;Assumptions!$B$4),"Check status/end date",IF(AND(M67="Ended",OR(H67="",J67&lt;I67)),"Check closure",IF(AND(M67="Reserved",G67&lt;Assumptions!$B$4),"Check reserved date","OK"))))))))))))</f>
        <v/>
      </c>
    </row>
    <row r="68" ht="22" customHeight="1">
      <c r="A68" s="18" t="n"/>
      <c r="B68" s="18" t="n"/>
      <c r="C68" s="18" t="n"/>
      <c r="D68" s="18" t="n"/>
      <c r="E68" s="18" t="n"/>
      <c r="F68" s="18" t="n"/>
      <c r="G68" s="19" t="n"/>
      <c r="H68" s="19" t="n"/>
      <c r="I68" s="20" t="n"/>
      <c r="J68" s="20" t="n"/>
      <c r="K68" s="21" t="n"/>
      <c r="L68" s="16" t="n"/>
      <c r="M68" s="16" t="n"/>
      <c r="N68" s="8">
        <f>IF(COUNTA(A68:M68)=0,"",IF(NOT(ISNUMBER(G68)),"",IFERROR(MAX(0,MIN(IF(OR(H68="",NOT(ISNUMBER(H68))),Assumptions!$B$4,H68),Assumptions!$B$4)-G68+1),"")))</f>
        <v/>
      </c>
      <c r="O68" s="8">
        <f>IF(COUNTA(A68:M68)=0,"",IF(OR(I68="",NOT(ISNUMBER(I68))),"",IFERROR(MAX(0,I68-IF(OR(J68="",NOT(ISNUMBER(J68))),0,J68)),"")))</f>
        <v/>
      </c>
      <c r="P68" s="10">
        <f>IF(COUNTA(A68:M68)=0,"",IF(AND(M68="Active",ISNUMBER(G68),G68&lt;=Assumptions!$B$4,OR(H68="",AND(ISNUMBER(H68),H68&gt;=Assumptions!$B$4))),IF(ISNUMBER(K68),K68,""),0))</f>
        <v/>
      </c>
      <c r="Q68" s="22">
        <f>IF(COUNTA(A68:M68)=0,"",IF(OR(A68="",B68="",C68="",D68="",E68="",F68="",G68="",L68="",M68=""),"Check required fields",IF(COUNTIF(Assumptions!$D$4:$D$103,B68)=0,"Check property list",IF(COUNTIF($A$4:$A$103,A68)&gt;1,"Check assignment ID",IF(OR(NOT(ISNUMBER(G68)),AND(H68&lt;&gt;"",NOT(ISNUMBER(H68))),AND(ISNUMBER(H68),H68&lt;G68)),"Check dates",IF(OR(I68="",J68="",NOT(ISNUMBER(I68)),NOT(ISNUMBER(J68))),"Check key counts",IF(I68&lt;J68,"Check key counts",IF(AND(K68&lt;&gt;"",NOT(ISNUMBER(K68))),"Check monthly charge",IF(AND(M68="Active",G68&lt;=Assumptions!$B$4,OR(H68="",H68&gt;=Assumptions!$B$4),COUNTIFS($B$4:$B$103,B68,$F$4:$F$103,F68,$M$4:$M$103,"Active",$G$4:$G$103,"&lt;="&amp;Assumptions!$B$4,$H$4:$H$103,"&gt;="&amp;Assumptions!$B$4)+COUNTIFS($B$4:$B$103,B68,$F$4:$F$103,F68,$M$4:$M$103,"Active",$G$4:$G$103,"&lt;="&amp;Assumptions!$B$4,$H$4:$H$103,"")&gt;1),"Check duplicate space",IF(AND(M68="Active",H68&lt;&gt;"",H68&lt;Assumptions!$B$4),"Check status/end date",IF(AND(M68="Ended",OR(H68="",J68&lt;I68)),"Check closure",IF(AND(M68="Reserved",G68&lt;Assumptions!$B$4),"Check reserved date","OK"))))))))))))</f>
        <v/>
      </c>
    </row>
    <row r="69" ht="22" customHeight="1">
      <c r="A69" s="18" t="n"/>
      <c r="B69" s="18" t="n"/>
      <c r="C69" s="18" t="n"/>
      <c r="D69" s="18" t="n"/>
      <c r="E69" s="18" t="n"/>
      <c r="F69" s="18" t="n"/>
      <c r="G69" s="19" t="n"/>
      <c r="H69" s="19" t="n"/>
      <c r="I69" s="20" t="n"/>
      <c r="J69" s="20" t="n"/>
      <c r="K69" s="21" t="n"/>
      <c r="L69" s="16" t="n"/>
      <c r="M69" s="16" t="n"/>
      <c r="N69" s="9">
        <f>IF(COUNTA(A69:M69)=0,"",IF(NOT(ISNUMBER(G69)),"",IFERROR(MAX(0,MIN(IF(OR(H69="",NOT(ISNUMBER(H69))),Assumptions!$B$4,H69),Assumptions!$B$4)-G69+1),"")))</f>
        <v/>
      </c>
      <c r="O69" s="9">
        <f>IF(COUNTA(A69:M69)=0,"",IF(OR(I69="",NOT(ISNUMBER(I69))),"",IFERROR(MAX(0,I69-IF(OR(J69="",NOT(ISNUMBER(J69))),0,J69)),"")))</f>
        <v/>
      </c>
      <c r="P69" s="14">
        <f>IF(COUNTA(A69:M69)=0,"",IF(AND(M69="Active",ISNUMBER(G69),G69&lt;=Assumptions!$B$4,OR(H69="",AND(ISNUMBER(H69),H69&gt;=Assumptions!$B$4))),IF(ISNUMBER(K69),K69,""),0))</f>
        <v/>
      </c>
      <c r="Q69" s="23">
        <f>IF(COUNTA(A69:M69)=0,"",IF(OR(A69="",B69="",C69="",D69="",E69="",F69="",G69="",L69="",M69=""),"Check required fields",IF(COUNTIF(Assumptions!$D$4:$D$103,B69)=0,"Check property list",IF(COUNTIF($A$4:$A$103,A69)&gt;1,"Check assignment ID",IF(OR(NOT(ISNUMBER(G69)),AND(H69&lt;&gt;"",NOT(ISNUMBER(H69))),AND(ISNUMBER(H69),H69&lt;G69)),"Check dates",IF(OR(I69="",J69="",NOT(ISNUMBER(I69)),NOT(ISNUMBER(J69))),"Check key counts",IF(I69&lt;J69,"Check key counts",IF(AND(K69&lt;&gt;"",NOT(ISNUMBER(K69))),"Check monthly charge",IF(AND(M69="Active",G69&lt;=Assumptions!$B$4,OR(H69="",H69&gt;=Assumptions!$B$4),COUNTIFS($B$4:$B$103,B69,$F$4:$F$103,F69,$M$4:$M$103,"Active",$G$4:$G$103,"&lt;="&amp;Assumptions!$B$4,$H$4:$H$103,"&gt;="&amp;Assumptions!$B$4)+COUNTIFS($B$4:$B$103,B69,$F$4:$F$103,F69,$M$4:$M$103,"Active",$G$4:$G$103,"&lt;="&amp;Assumptions!$B$4,$H$4:$H$103,"")&gt;1),"Check duplicate space",IF(AND(M69="Active",H69&lt;&gt;"",H69&lt;Assumptions!$B$4),"Check status/end date",IF(AND(M69="Ended",OR(H69="",J69&lt;I69)),"Check closure",IF(AND(M69="Reserved",G69&lt;Assumptions!$B$4),"Check reserved date","OK"))))))))))))</f>
        <v/>
      </c>
    </row>
    <row r="70" ht="22" customHeight="1">
      <c r="A70" s="18" t="n"/>
      <c r="B70" s="18" t="n"/>
      <c r="C70" s="18" t="n"/>
      <c r="D70" s="18" t="n"/>
      <c r="E70" s="18" t="n"/>
      <c r="F70" s="18" t="n"/>
      <c r="G70" s="19" t="n"/>
      <c r="H70" s="19" t="n"/>
      <c r="I70" s="20" t="n"/>
      <c r="J70" s="20" t="n"/>
      <c r="K70" s="21" t="n"/>
      <c r="L70" s="16" t="n"/>
      <c r="M70" s="16" t="n"/>
      <c r="N70" s="8">
        <f>IF(COUNTA(A70:M70)=0,"",IF(NOT(ISNUMBER(G70)),"",IFERROR(MAX(0,MIN(IF(OR(H70="",NOT(ISNUMBER(H70))),Assumptions!$B$4,H70),Assumptions!$B$4)-G70+1),"")))</f>
        <v/>
      </c>
      <c r="O70" s="8">
        <f>IF(COUNTA(A70:M70)=0,"",IF(OR(I70="",NOT(ISNUMBER(I70))),"",IFERROR(MAX(0,I70-IF(OR(J70="",NOT(ISNUMBER(J70))),0,J70)),"")))</f>
        <v/>
      </c>
      <c r="P70" s="10">
        <f>IF(COUNTA(A70:M70)=0,"",IF(AND(M70="Active",ISNUMBER(G70),G70&lt;=Assumptions!$B$4,OR(H70="",AND(ISNUMBER(H70),H70&gt;=Assumptions!$B$4))),IF(ISNUMBER(K70),K70,""),0))</f>
        <v/>
      </c>
      <c r="Q70" s="22">
        <f>IF(COUNTA(A70:M70)=0,"",IF(OR(A70="",B70="",C70="",D70="",E70="",F70="",G70="",L70="",M70=""),"Check required fields",IF(COUNTIF(Assumptions!$D$4:$D$103,B70)=0,"Check property list",IF(COUNTIF($A$4:$A$103,A70)&gt;1,"Check assignment ID",IF(OR(NOT(ISNUMBER(G70)),AND(H70&lt;&gt;"",NOT(ISNUMBER(H70))),AND(ISNUMBER(H70),H70&lt;G70)),"Check dates",IF(OR(I70="",J70="",NOT(ISNUMBER(I70)),NOT(ISNUMBER(J70))),"Check key counts",IF(I70&lt;J70,"Check key counts",IF(AND(K70&lt;&gt;"",NOT(ISNUMBER(K70))),"Check monthly charge",IF(AND(M70="Active",G70&lt;=Assumptions!$B$4,OR(H70="",H70&gt;=Assumptions!$B$4),COUNTIFS($B$4:$B$103,B70,$F$4:$F$103,F70,$M$4:$M$103,"Active",$G$4:$G$103,"&lt;="&amp;Assumptions!$B$4,$H$4:$H$103,"&gt;="&amp;Assumptions!$B$4)+COUNTIFS($B$4:$B$103,B70,$F$4:$F$103,F70,$M$4:$M$103,"Active",$G$4:$G$103,"&lt;="&amp;Assumptions!$B$4,$H$4:$H$103,"")&gt;1),"Check duplicate space",IF(AND(M70="Active",H70&lt;&gt;"",H70&lt;Assumptions!$B$4),"Check status/end date",IF(AND(M70="Ended",OR(H70="",J70&lt;I70)),"Check closure",IF(AND(M70="Reserved",G70&lt;Assumptions!$B$4),"Check reserved date","OK"))))))))))))</f>
        <v/>
      </c>
    </row>
    <row r="71" ht="22" customHeight="1">
      <c r="A71" s="18" t="n"/>
      <c r="B71" s="18" t="n"/>
      <c r="C71" s="18" t="n"/>
      <c r="D71" s="18" t="n"/>
      <c r="E71" s="18" t="n"/>
      <c r="F71" s="18" t="n"/>
      <c r="G71" s="19" t="n"/>
      <c r="H71" s="19" t="n"/>
      <c r="I71" s="20" t="n"/>
      <c r="J71" s="20" t="n"/>
      <c r="K71" s="21" t="n"/>
      <c r="L71" s="16" t="n"/>
      <c r="M71" s="16" t="n"/>
      <c r="N71" s="9">
        <f>IF(COUNTA(A71:M71)=0,"",IF(NOT(ISNUMBER(G71)),"",IFERROR(MAX(0,MIN(IF(OR(H71="",NOT(ISNUMBER(H71))),Assumptions!$B$4,H71),Assumptions!$B$4)-G71+1),"")))</f>
        <v/>
      </c>
      <c r="O71" s="9">
        <f>IF(COUNTA(A71:M71)=0,"",IF(OR(I71="",NOT(ISNUMBER(I71))),"",IFERROR(MAX(0,I71-IF(OR(J71="",NOT(ISNUMBER(J71))),0,J71)),"")))</f>
        <v/>
      </c>
      <c r="P71" s="14">
        <f>IF(COUNTA(A71:M71)=0,"",IF(AND(M71="Active",ISNUMBER(G71),G71&lt;=Assumptions!$B$4,OR(H71="",AND(ISNUMBER(H71),H71&gt;=Assumptions!$B$4))),IF(ISNUMBER(K71),K71,""),0))</f>
        <v/>
      </c>
      <c r="Q71" s="23">
        <f>IF(COUNTA(A71:M71)=0,"",IF(OR(A71="",B71="",C71="",D71="",E71="",F71="",G71="",L71="",M71=""),"Check required fields",IF(COUNTIF(Assumptions!$D$4:$D$103,B71)=0,"Check property list",IF(COUNTIF($A$4:$A$103,A71)&gt;1,"Check assignment ID",IF(OR(NOT(ISNUMBER(G71)),AND(H71&lt;&gt;"",NOT(ISNUMBER(H71))),AND(ISNUMBER(H71),H71&lt;G71)),"Check dates",IF(OR(I71="",J71="",NOT(ISNUMBER(I71)),NOT(ISNUMBER(J71))),"Check key counts",IF(I71&lt;J71,"Check key counts",IF(AND(K71&lt;&gt;"",NOT(ISNUMBER(K71))),"Check monthly charge",IF(AND(M71="Active",G71&lt;=Assumptions!$B$4,OR(H71="",H71&gt;=Assumptions!$B$4),COUNTIFS($B$4:$B$103,B71,$F$4:$F$103,F71,$M$4:$M$103,"Active",$G$4:$G$103,"&lt;="&amp;Assumptions!$B$4,$H$4:$H$103,"&gt;="&amp;Assumptions!$B$4)+COUNTIFS($B$4:$B$103,B71,$F$4:$F$103,F71,$M$4:$M$103,"Active",$G$4:$G$103,"&lt;="&amp;Assumptions!$B$4,$H$4:$H$103,"")&gt;1),"Check duplicate space",IF(AND(M71="Active",H71&lt;&gt;"",H71&lt;Assumptions!$B$4),"Check status/end date",IF(AND(M71="Ended",OR(H71="",J71&lt;I71)),"Check closure",IF(AND(M71="Reserved",G71&lt;Assumptions!$B$4),"Check reserved date","OK"))))))))))))</f>
        <v/>
      </c>
    </row>
    <row r="72" ht="22" customHeight="1">
      <c r="A72" s="18" t="n"/>
      <c r="B72" s="18" t="n"/>
      <c r="C72" s="18" t="n"/>
      <c r="D72" s="18" t="n"/>
      <c r="E72" s="18" t="n"/>
      <c r="F72" s="18" t="n"/>
      <c r="G72" s="19" t="n"/>
      <c r="H72" s="19" t="n"/>
      <c r="I72" s="20" t="n"/>
      <c r="J72" s="20" t="n"/>
      <c r="K72" s="21" t="n"/>
      <c r="L72" s="16" t="n"/>
      <c r="M72" s="16" t="n"/>
      <c r="N72" s="8">
        <f>IF(COUNTA(A72:M72)=0,"",IF(NOT(ISNUMBER(G72)),"",IFERROR(MAX(0,MIN(IF(OR(H72="",NOT(ISNUMBER(H72))),Assumptions!$B$4,H72),Assumptions!$B$4)-G72+1),"")))</f>
        <v/>
      </c>
      <c r="O72" s="8">
        <f>IF(COUNTA(A72:M72)=0,"",IF(OR(I72="",NOT(ISNUMBER(I72))),"",IFERROR(MAX(0,I72-IF(OR(J72="",NOT(ISNUMBER(J72))),0,J72)),"")))</f>
        <v/>
      </c>
      <c r="P72" s="10">
        <f>IF(COUNTA(A72:M72)=0,"",IF(AND(M72="Active",ISNUMBER(G72),G72&lt;=Assumptions!$B$4,OR(H72="",AND(ISNUMBER(H72),H72&gt;=Assumptions!$B$4))),IF(ISNUMBER(K72),K72,""),0))</f>
        <v/>
      </c>
      <c r="Q72" s="22">
        <f>IF(COUNTA(A72:M72)=0,"",IF(OR(A72="",B72="",C72="",D72="",E72="",F72="",G72="",L72="",M72=""),"Check required fields",IF(COUNTIF(Assumptions!$D$4:$D$103,B72)=0,"Check property list",IF(COUNTIF($A$4:$A$103,A72)&gt;1,"Check assignment ID",IF(OR(NOT(ISNUMBER(G72)),AND(H72&lt;&gt;"",NOT(ISNUMBER(H72))),AND(ISNUMBER(H72),H72&lt;G72)),"Check dates",IF(OR(I72="",J72="",NOT(ISNUMBER(I72)),NOT(ISNUMBER(J72))),"Check key counts",IF(I72&lt;J72,"Check key counts",IF(AND(K72&lt;&gt;"",NOT(ISNUMBER(K72))),"Check monthly charge",IF(AND(M72="Active",G72&lt;=Assumptions!$B$4,OR(H72="",H72&gt;=Assumptions!$B$4),COUNTIFS($B$4:$B$103,B72,$F$4:$F$103,F72,$M$4:$M$103,"Active",$G$4:$G$103,"&lt;="&amp;Assumptions!$B$4,$H$4:$H$103,"&gt;="&amp;Assumptions!$B$4)+COUNTIFS($B$4:$B$103,B72,$F$4:$F$103,F72,$M$4:$M$103,"Active",$G$4:$G$103,"&lt;="&amp;Assumptions!$B$4,$H$4:$H$103,"")&gt;1),"Check duplicate space",IF(AND(M72="Active",H72&lt;&gt;"",H72&lt;Assumptions!$B$4),"Check status/end date",IF(AND(M72="Ended",OR(H72="",J72&lt;I72)),"Check closure",IF(AND(M72="Reserved",G72&lt;Assumptions!$B$4),"Check reserved date","OK"))))))))))))</f>
        <v/>
      </c>
    </row>
    <row r="73" ht="22" customHeight="1">
      <c r="A73" s="18" t="n"/>
      <c r="B73" s="18" t="n"/>
      <c r="C73" s="18" t="n"/>
      <c r="D73" s="18" t="n"/>
      <c r="E73" s="18" t="n"/>
      <c r="F73" s="18" t="n"/>
      <c r="G73" s="19" t="n"/>
      <c r="H73" s="19" t="n"/>
      <c r="I73" s="20" t="n"/>
      <c r="J73" s="20" t="n"/>
      <c r="K73" s="21" t="n"/>
      <c r="L73" s="16" t="n"/>
      <c r="M73" s="16" t="n"/>
      <c r="N73" s="9">
        <f>IF(COUNTA(A73:M73)=0,"",IF(NOT(ISNUMBER(G73)),"",IFERROR(MAX(0,MIN(IF(OR(H73="",NOT(ISNUMBER(H73))),Assumptions!$B$4,H73),Assumptions!$B$4)-G73+1),"")))</f>
        <v/>
      </c>
      <c r="O73" s="9">
        <f>IF(COUNTA(A73:M73)=0,"",IF(OR(I73="",NOT(ISNUMBER(I73))),"",IFERROR(MAX(0,I73-IF(OR(J73="",NOT(ISNUMBER(J73))),0,J73)),"")))</f>
        <v/>
      </c>
      <c r="P73" s="14">
        <f>IF(COUNTA(A73:M73)=0,"",IF(AND(M73="Active",ISNUMBER(G73),G73&lt;=Assumptions!$B$4,OR(H73="",AND(ISNUMBER(H73),H73&gt;=Assumptions!$B$4))),IF(ISNUMBER(K73),K73,""),0))</f>
        <v/>
      </c>
      <c r="Q73" s="23">
        <f>IF(COUNTA(A73:M73)=0,"",IF(OR(A73="",B73="",C73="",D73="",E73="",F73="",G73="",L73="",M73=""),"Check required fields",IF(COUNTIF(Assumptions!$D$4:$D$103,B73)=0,"Check property list",IF(COUNTIF($A$4:$A$103,A73)&gt;1,"Check assignment ID",IF(OR(NOT(ISNUMBER(G73)),AND(H73&lt;&gt;"",NOT(ISNUMBER(H73))),AND(ISNUMBER(H73),H73&lt;G73)),"Check dates",IF(OR(I73="",J73="",NOT(ISNUMBER(I73)),NOT(ISNUMBER(J73))),"Check key counts",IF(I73&lt;J73,"Check key counts",IF(AND(K73&lt;&gt;"",NOT(ISNUMBER(K73))),"Check monthly charge",IF(AND(M73="Active",G73&lt;=Assumptions!$B$4,OR(H73="",H73&gt;=Assumptions!$B$4),COUNTIFS($B$4:$B$103,B73,$F$4:$F$103,F73,$M$4:$M$103,"Active",$G$4:$G$103,"&lt;="&amp;Assumptions!$B$4,$H$4:$H$103,"&gt;="&amp;Assumptions!$B$4)+COUNTIFS($B$4:$B$103,B73,$F$4:$F$103,F73,$M$4:$M$103,"Active",$G$4:$G$103,"&lt;="&amp;Assumptions!$B$4,$H$4:$H$103,"")&gt;1),"Check duplicate space",IF(AND(M73="Active",H73&lt;&gt;"",H73&lt;Assumptions!$B$4),"Check status/end date",IF(AND(M73="Ended",OR(H73="",J73&lt;I73)),"Check closure",IF(AND(M73="Reserved",G73&lt;Assumptions!$B$4),"Check reserved date","OK"))))))))))))</f>
        <v/>
      </c>
    </row>
    <row r="74" ht="22" customHeight="1">
      <c r="A74" s="18" t="n"/>
      <c r="B74" s="18" t="n"/>
      <c r="C74" s="18" t="n"/>
      <c r="D74" s="18" t="n"/>
      <c r="E74" s="18" t="n"/>
      <c r="F74" s="18" t="n"/>
      <c r="G74" s="19" t="n"/>
      <c r="H74" s="19" t="n"/>
      <c r="I74" s="20" t="n"/>
      <c r="J74" s="20" t="n"/>
      <c r="K74" s="21" t="n"/>
      <c r="L74" s="16" t="n"/>
      <c r="M74" s="16" t="n"/>
      <c r="N74" s="8">
        <f>IF(COUNTA(A74:M74)=0,"",IF(NOT(ISNUMBER(G74)),"",IFERROR(MAX(0,MIN(IF(OR(H74="",NOT(ISNUMBER(H74))),Assumptions!$B$4,H74),Assumptions!$B$4)-G74+1),"")))</f>
        <v/>
      </c>
      <c r="O74" s="8">
        <f>IF(COUNTA(A74:M74)=0,"",IF(OR(I74="",NOT(ISNUMBER(I74))),"",IFERROR(MAX(0,I74-IF(OR(J74="",NOT(ISNUMBER(J74))),0,J74)),"")))</f>
        <v/>
      </c>
      <c r="P74" s="10">
        <f>IF(COUNTA(A74:M74)=0,"",IF(AND(M74="Active",ISNUMBER(G74),G74&lt;=Assumptions!$B$4,OR(H74="",AND(ISNUMBER(H74),H74&gt;=Assumptions!$B$4))),IF(ISNUMBER(K74),K74,""),0))</f>
        <v/>
      </c>
      <c r="Q74" s="22">
        <f>IF(COUNTA(A74:M74)=0,"",IF(OR(A74="",B74="",C74="",D74="",E74="",F74="",G74="",L74="",M74=""),"Check required fields",IF(COUNTIF(Assumptions!$D$4:$D$103,B74)=0,"Check property list",IF(COUNTIF($A$4:$A$103,A74)&gt;1,"Check assignment ID",IF(OR(NOT(ISNUMBER(G74)),AND(H74&lt;&gt;"",NOT(ISNUMBER(H74))),AND(ISNUMBER(H74),H74&lt;G74)),"Check dates",IF(OR(I74="",J74="",NOT(ISNUMBER(I74)),NOT(ISNUMBER(J74))),"Check key counts",IF(I74&lt;J74,"Check key counts",IF(AND(K74&lt;&gt;"",NOT(ISNUMBER(K74))),"Check monthly charge",IF(AND(M74="Active",G74&lt;=Assumptions!$B$4,OR(H74="",H74&gt;=Assumptions!$B$4),COUNTIFS($B$4:$B$103,B74,$F$4:$F$103,F74,$M$4:$M$103,"Active",$G$4:$G$103,"&lt;="&amp;Assumptions!$B$4,$H$4:$H$103,"&gt;="&amp;Assumptions!$B$4)+COUNTIFS($B$4:$B$103,B74,$F$4:$F$103,F74,$M$4:$M$103,"Active",$G$4:$G$103,"&lt;="&amp;Assumptions!$B$4,$H$4:$H$103,"")&gt;1),"Check duplicate space",IF(AND(M74="Active",H74&lt;&gt;"",H74&lt;Assumptions!$B$4),"Check status/end date",IF(AND(M74="Ended",OR(H74="",J74&lt;I74)),"Check closure",IF(AND(M74="Reserved",G74&lt;Assumptions!$B$4),"Check reserved date","OK"))))))))))))</f>
        <v/>
      </c>
    </row>
    <row r="75" ht="22" customHeight="1">
      <c r="A75" s="18" t="n"/>
      <c r="B75" s="18" t="n"/>
      <c r="C75" s="18" t="n"/>
      <c r="D75" s="18" t="n"/>
      <c r="E75" s="18" t="n"/>
      <c r="F75" s="18" t="n"/>
      <c r="G75" s="19" t="n"/>
      <c r="H75" s="19" t="n"/>
      <c r="I75" s="20" t="n"/>
      <c r="J75" s="20" t="n"/>
      <c r="K75" s="21" t="n"/>
      <c r="L75" s="16" t="n"/>
      <c r="M75" s="16" t="n"/>
      <c r="N75" s="9">
        <f>IF(COUNTA(A75:M75)=0,"",IF(NOT(ISNUMBER(G75)),"",IFERROR(MAX(0,MIN(IF(OR(H75="",NOT(ISNUMBER(H75))),Assumptions!$B$4,H75),Assumptions!$B$4)-G75+1),"")))</f>
        <v/>
      </c>
      <c r="O75" s="9">
        <f>IF(COUNTA(A75:M75)=0,"",IF(OR(I75="",NOT(ISNUMBER(I75))),"",IFERROR(MAX(0,I75-IF(OR(J75="",NOT(ISNUMBER(J75))),0,J75)),"")))</f>
        <v/>
      </c>
      <c r="P75" s="14">
        <f>IF(COUNTA(A75:M75)=0,"",IF(AND(M75="Active",ISNUMBER(G75),G75&lt;=Assumptions!$B$4,OR(H75="",AND(ISNUMBER(H75),H75&gt;=Assumptions!$B$4))),IF(ISNUMBER(K75),K75,""),0))</f>
        <v/>
      </c>
      <c r="Q75" s="23">
        <f>IF(COUNTA(A75:M75)=0,"",IF(OR(A75="",B75="",C75="",D75="",E75="",F75="",G75="",L75="",M75=""),"Check required fields",IF(COUNTIF(Assumptions!$D$4:$D$103,B75)=0,"Check property list",IF(COUNTIF($A$4:$A$103,A75)&gt;1,"Check assignment ID",IF(OR(NOT(ISNUMBER(G75)),AND(H75&lt;&gt;"",NOT(ISNUMBER(H75))),AND(ISNUMBER(H75),H75&lt;G75)),"Check dates",IF(OR(I75="",J75="",NOT(ISNUMBER(I75)),NOT(ISNUMBER(J75))),"Check key counts",IF(I75&lt;J75,"Check key counts",IF(AND(K75&lt;&gt;"",NOT(ISNUMBER(K75))),"Check monthly charge",IF(AND(M75="Active",G75&lt;=Assumptions!$B$4,OR(H75="",H75&gt;=Assumptions!$B$4),COUNTIFS($B$4:$B$103,B75,$F$4:$F$103,F75,$M$4:$M$103,"Active",$G$4:$G$103,"&lt;="&amp;Assumptions!$B$4,$H$4:$H$103,"&gt;="&amp;Assumptions!$B$4)+COUNTIFS($B$4:$B$103,B75,$F$4:$F$103,F75,$M$4:$M$103,"Active",$G$4:$G$103,"&lt;="&amp;Assumptions!$B$4,$H$4:$H$103,"")&gt;1),"Check duplicate space",IF(AND(M75="Active",H75&lt;&gt;"",H75&lt;Assumptions!$B$4),"Check status/end date",IF(AND(M75="Ended",OR(H75="",J75&lt;I75)),"Check closure",IF(AND(M75="Reserved",G75&lt;Assumptions!$B$4),"Check reserved date","OK"))))))))))))</f>
        <v/>
      </c>
    </row>
    <row r="76" ht="22" customHeight="1">
      <c r="A76" s="18" t="n"/>
      <c r="B76" s="18" t="n"/>
      <c r="C76" s="18" t="n"/>
      <c r="D76" s="18" t="n"/>
      <c r="E76" s="18" t="n"/>
      <c r="F76" s="18" t="n"/>
      <c r="G76" s="19" t="n"/>
      <c r="H76" s="19" t="n"/>
      <c r="I76" s="20" t="n"/>
      <c r="J76" s="20" t="n"/>
      <c r="K76" s="21" t="n"/>
      <c r="L76" s="16" t="n"/>
      <c r="M76" s="16" t="n"/>
      <c r="N76" s="8">
        <f>IF(COUNTA(A76:M76)=0,"",IF(NOT(ISNUMBER(G76)),"",IFERROR(MAX(0,MIN(IF(OR(H76="",NOT(ISNUMBER(H76))),Assumptions!$B$4,H76),Assumptions!$B$4)-G76+1),"")))</f>
        <v/>
      </c>
      <c r="O76" s="8">
        <f>IF(COUNTA(A76:M76)=0,"",IF(OR(I76="",NOT(ISNUMBER(I76))),"",IFERROR(MAX(0,I76-IF(OR(J76="",NOT(ISNUMBER(J76))),0,J76)),"")))</f>
        <v/>
      </c>
      <c r="P76" s="10">
        <f>IF(COUNTA(A76:M76)=0,"",IF(AND(M76="Active",ISNUMBER(G76),G76&lt;=Assumptions!$B$4,OR(H76="",AND(ISNUMBER(H76),H76&gt;=Assumptions!$B$4))),IF(ISNUMBER(K76),K76,""),0))</f>
        <v/>
      </c>
      <c r="Q76" s="22">
        <f>IF(COUNTA(A76:M76)=0,"",IF(OR(A76="",B76="",C76="",D76="",E76="",F76="",G76="",L76="",M76=""),"Check required fields",IF(COUNTIF(Assumptions!$D$4:$D$103,B76)=0,"Check property list",IF(COUNTIF($A$4:$A$103,A76)&gt;1,"Check assignment ID",IF(OR(NOT(ISNUMBER(G76)),AND(H76&lt;&gt;"",NOT(ISNUMBER(H76))),AND(ISNUMBER(H76),H76&lt;G76)),"Check dates",IF(OR(I76="",J76="",NOT(ISNUMBER(I76)),NOT(ISNUMBER(J76))),"Check key counts",IF(I76&lt;J76,"Check key counts",IF(AND(K76&lt;&gt;"",NOT(ISNUMBER(K76))),"Check monthly charge",IF(AND(M76="Active",G76&lt;=Assumptions!$B$4,OR(H76="",H76&gt;=Assumptions!$B$4),COUNTIFS($B$4:$B$103,B76,$F$4:$F$103,F76,$M$4:$M$103,"Active",$G$4:$G$103,"&lt;="&amp;Assumptions!$B$4,$H$4:$H$103,"&gt;="&amp;Assumptions!$B$4)+COUNTIFS($B$4:$B$103,B76,$F$4:$F$103,F76,$M$4:$M$103,"Active",$G$4:$G$103,"&lt;="&amp;Assumptions!$B$4,$H$4:$H$103,"")&gt;1),"Check duplicate space",IF(AND(M76="Active",H76&lt;&gt;"",H76&lt;Assumptions!$B$4),"Check status/end date",IF(AND(M76="Ended",OR(H76="",J76&lt;I76)),"Check closure",IF(AND(M76="Reserved",G76&lt;Assumptions!$B$4),"Check reserved date","OK"))))))))))))</f>
        <v/>
      </c>
    </row>
    <row r="77" ht="22" customHeight="1">
      <c r="A77" s="18" t="n"/>
      <c r="B77" s="18" t="n"/>
      <c r="C77" s="18" t="n"/>
      <c r="D77" s="18" t="n"/>
      <c r="E77" s="18" t="n"/>
      <c r="F77" s="18" t="n"/>
      <c r="G77" s="19" t="n"/>
      <c r="H77" s="19" t="n"/>
      <c r="I77" s="20" t="n"/>
      <c r="J77" s="20" t="n"/>
      <c r="K77" s="21" t="n"/>
      <c r="L77" s="16" t="n"/>
      <c r="M77" s="16" t="n"/>
      <c r="N77" s="9">
        <f>IF(COUNTA(A77:M77)=0,"",IF(NOT(ISNUMBER(G77)),"",IFERROR(MAX(0,MIN(IF(OR(H77="",NOT(ISNUMBER(H77))),Assumptions!$B$4,H77),Assumptions!$B$4)-G77+1),"")))</f>
        <v/>
      </c>
      <c r="O77" s="9">
        <f>IF(COUNTA(A77:M77)=0,"",IF(OR(I77="",NOT(ISNUMBER(I77))),"",IFERROR(MAX(0,I77-IF(OR(J77="",NOT(ISNUMBER(J77))),0,J77)),"")))</f>
        <v/>
      </c>
      <c r="P77" s="14">
        <f>IF(COUNTA(A77:M77)=0,"",IF(AND(M77="Active",ISNUMBER(G77),G77&lt;=Assumptions!$B$4,OR(H77="",AND(ISNUMBER(H77),H77&gt;=Assumptions!$B$4))),IF(ISNUMBER(K77),K77,""),0))</f>
        <v/>
      </c>
      <c r="Q77" s="23">
        <f>IF(COUNTA(A77:M77)=0,"",IF(OR(A77="",B77="",C77="",D77="",E77="",F77="",G77="",L77="",M77=""),"Check required fields",IF(COUNTIF(Assumptions!$D$4:$D$103,B77)=0,"Check property list",IF(COUNTIF($A$4:$A$103,A77)&gt;1,"Check assignment ID",IF(OR(NOT(ISNUMBER(G77)),AND(H77&lt;&gt;"",NOT(ISNUMBER(H77))),AND(ISNUMBER(H77),H77&lt;G77)),"Check dates",IF(OR(I77="",J77="",NOT(ISNUMBER(I77)),NOT(ISNUMBER(J77))),"Check key counts",IF(I77&lt;J77,"Check key counts",IF(AND(K77&lt;&gt;"",NOT(ISNUMBER(K77))),"Check monthly charge",IF(AND(M77="Active",G77&lt;=Assumptions!$B$4,OR(H77="",H77&gt;=Assumptions!$B$4),COUNTIFS($B$4:$B$103,B77,$F$4:$F$103,F77,$M$4:$M$103,"Active",$G$4:$G$103,"&lt;="&amp;Assumptions!$B$4,$H$4:$H$103,"&gt;="&amp;Assumptions!$B$4)+COUNTIFS($B$4:$B$103,B77,$F$4:$F$103,F77,$M$4:$M$103,"Active",$G$4:$G$103,"&lt;="&amp;Assumptions!$B$4,$H$4:$H$103,"")&gt;1),"Check duplicate space",IF(AND(M77="Active",H77&lt;&gt;"",H77&lt;Assumptions!$B$4),"Check status/end date",IF(AND(M77="Ended",OR(H77="",J77&lt;I77)),"Check closure",IF(AND(M77="Reserved",G77&lt;Assumptions!$B$4),"Check reserved date","OK"))))))))))))</f>
        <v/>
      </c>
    </row>
    <row r="78" ht="22" customHeight="1">
      <c r="A78" s="18" t="n"/>
      <c r="B78" s="18" t="n"/>
      <c r="C78" s="18" t="n"/>
      <c r="D78" s="18" t="n"/>
      <c r="E78" s="18" t="n"/>
      <c r="F78" s="18" t="n"/>
      <c r="G78" s="19" t="n"/>
      <c r="H78" s="19" t="n"/>
      <c r="I78" s="20" t="n"/>
      <c r="J78" s="20" t="n"/>
      <c r="K78" s="21" t="n"/>
      <c r="L78" s="16" t="n"/>
      <c r="M78" s="16" t="n"/>
      <c r="N78" s="8">
        <f>IF(COUNTA(A78:M78)=0,"",IF(NOT(ISNUMBER(G78)),"",IFERROR(MAX(0,MIN(IF(OR(H78="",NOT(ISNUMBER(H78))),Assumptions!$B$4,H78),Assumptions!$B$4)-G78+1),"")))</f>
        <v/>
      </c>
      <c r="O78" s="8">
        <f>IF(COUNTA(A78:M78)=0,"",IF(OR(I78="",NOT(ISNUMBER(I78))),"",IFERROR(MAX(0,I78-IF(OR(J78="",NOT(ISNUMBER(J78))),0,J78)),"")))</f>
        <v/>
      </c>
      <c r="P78" s="10">
        <f>IF(COUNTA(A78:M78)=0,"",IF(AND(M78="Active",ISNUMBER(G78),G78&lt;=Assumptions!$B$4,OR(H78="",AND(ISNUMBER(H78),H78&gt;=Assumptions!$B$4))),IF(ISNUMBER(K78),K78,""),0))</f>
        <v/>
      </c>
      <c r="Q78" s="22">
        <f>IF(COUNTA(A78:M78)=0,"",IF(OR(A78="",B78="",C78="",D78="",E78="",F78="",G78="",L78="",M78=""),"Check required fields",IF(COUNTIF(Assumptions!$D$4:$D$103,B78)=0,"Check property list",IF(COUNTIF($A$4:$A$103,A78)&gt;1,"Check assignment ID",IF(OR(NOT(ISNUMBER(G78)),AND(H78&lt;&gt;"",NOT(ISNUMBER(H78))),AND(ISNUMBER(H78),H78&lt;G78)),"Check dates",IF(OR(I78="",J78="",NOT(ISNUMBER(I78)),NOT(ISNUMBER(J78))),"Check key counts",IF(I78&lt;J78,"Check key counts",IF(AND(K78&lt;&gt;"",NOT(ISNUMBER(K78))),"Check monthly charge",IF(AND(M78="Active",G78&lt;=Assumptions!$B$4,OR(H78="",H78&gt;=Assumptions!$B$4),COUNTIFS($B$4:$B$103,B78,$F$4:$F$103,F78,$M$4:$M$103,"Active",$G$4:$G$103,"&lt;="&amp;Assumptions!$B$4,$H$4:$H$103,"&gt;="&amp;Assumptions!$B$4)+COUNTIFS($B$4:$B$103,B78,$F$4:$F$103,F78,$M$4:$M$103,"Active",$G$4:$G$103,"&lt;="&amp;Assumptions!$B$4,$H$4:$H$103,"")&gt;1),"Check duplicate space",IF(AND(M78="Active",H78&lt;&gt;"",H78&lt;Assumptions!$B$4),"Check status/end date",IF(AND(M78="Ended",OR(H78="",J78&lt;I78)),"Check closure",IF(AND(M78="Reserved",G78&lt;Assumptions!$B$4),"Check reserved date","OK"))))))))))))</f>
        <v/>
      </c>
    </row>
    <row r="79" ht="22" customHeight="1">
      <c r="A79" s="18" t="n"/>
      <c r="B79" s="18" t="n"/>
      <c r="C79" s="18" t="n"/>
      <c r="D79" s="18" t="n"/>
      <c r="E79" s="18" t="n"/>
      <c r="F79" s="18" t="n"/>
      <c r="G79" s="19" t="n"/>
      <c r="H79" s="19" t="n"/>
      <c r="I79" s="20" t="n"/>
      <c r="J79" s="20" t="n"/>
      <c r="K79" s="21" t="n"/>
      <c r="L79" s="16" t="n"/>
      <c r="M79" s="16" t="n"/>
      <c r="N79" s="9">
        <f>IF(COUNTA(A79:M79)=0,"",IF(NOT(ISNUMBER(G79)),"",IFERROR(MAX(0,MIN(IF(OR(H79="",NOT(ISNUMBER(H79))),Assumptions!$B$4,H79),Assumptions!$B$4)-G79+1),"")))</f>
        <v/>
      </c>
      <c r="O79" s="9">
        <f>IF(COUNTA(A79:M79)=0,"",IF(OR(I79="",NOT(ISNUMBER(I79))),"",IFERROR(MAX(0,I79-IF(OR(J79="",NOT(ISNUMBER(J79))),0,J79)),"")))</f>
        <v/>
      </c>
      <c r="P79" s="14">
        <f>IF(COUNTA(A79:M79)=0,"",IF(AND(M79="Active",ISNUMBER(G79),G79&lt;=Assumptions!$B$4,OR(H79="",AND(ISNUMBER(H79),H79&gt;=Assumptions!$B$4))),IF(ISNUMBER(K79),K79,""),0))</f>
        <v/>
      </c>
      <c r="Q79" s="23">
        <f>IF(COUNTA(A79:M79)=0,"",IF(OR(A79="",B79="",C79="",D79="",E79="",F79="",G79="",L79="",M79=""),"Check required fields",IF(COUNTIF(Assumptions!$D$4:$D$103,B79)=0,"Check property list",IF(COUNTIF($A$4:$A$103,A79)&gt;1,"Check assignment ID",IF(OR(NOT(ISNUMBER(G79)),AND(H79&lt;&gt;"",NOT(ISNUMBER(H79))),AND(ISNUMBER(H79),H79&lt;G79)),"Check dates",IF(OR(I79="",J79="",NOT(ISNUMBER(I79)),NOT(ISNUMBER(J79))),"Check key counts",IF(I79&lt;J79,"Check key counts",IF(AND(K79&lt;&gt;"",NOT(ISNUMBER(K79))),"Check monthly charge",IF(AND(M79="Active",G79&lt;=Assumptions!$B$4,OR(H79="",H79&gt;=Assumptions!$B$4),COUNTIFS($B$4:$B$103,B79,$F$4:$F$103,F79,$M$4:$M$103,"Active",$G$4:$G$103,"&lt;="&amp;Assumptions!$B$4,$H$4:$H$103,"&gt;="&amp;Assumptions!$B$4)+COUNTIFS($B$4:$B$103,B79,$F$4:$F$103,F79,$M$4:$M$103,"Active",$G$4:$G$103,"&lt;="&amp;Assumptions!$B$4,$H$4:$H$103,"")&gt;1),"Check duplicate space",IF(AND(M79="Active",H79&lt;&gt;"",H79&lt;Assumptions!$B$4),"Check status/end date",IF(AND(M79="Ended",OR(H79="",J79&lt;I79)),"Check closure",IF(AND(M79="Reserved",G79&lt;Assumptions!$B$4),"Check reserved date","OK"))))))))))))</f>
        <v/>
      </c>
    </row>
    <row r="80" ht="22" customHeight="1">
      <c r="A80" s="18" t="n"/>
      <c r="B80" s="18" t="n"/>
      <c r="C80" s="18" t="n"/>
      <c r="D80" s="18" t="n"/>
      <c r="E80" s="18" t="n"/>
      <c r="F80" s="18" t="n"/>
      <c r="G80" s="19" t="n"/>
      <c r="H80" s="19" t="n"/>
      <c r="I80" s="20" t="n"/>
      <c r="J80" s="20" t="n"/>
      <c r="K80" s="21" t="n"/>
      <c r="L80" s="16" t="n"/>
      <c r="M80" s="16" t="n"/>
      <c r="N80" s="8">
        <f>IF(COUNTA(A80:M80)=0,"",IF(NOT(ISNUMBER(G80)),"",IFERROR(MAX(0,MIN(IF(OR(H80="",NOT(ISNUMBER(H80))),Assumptions!$B$4,H80),Assumptions!$B$4)-G80+1),"")))</f>
        <v/>
      </c>
      <c r="O80" s="8">
        <f>IF(COUNTA(A80:M80)=0,"",IF(OR(I80="",NOT(ISNUMBER(I80))),"",IFERROR(MAX(0,I80-IF(OR(J80="",NOT(ISNUMBER(J80))),0,J80)),"")))</f>
        <v/>
      </c>
      <c r="P80" s="10">
        <f>IF(COUNTA(A80:M80)=0,"",IF(AND(M80="Active",ISNUMBER(G80),G80&lt;=Assumptions!$B$4,OR(H80="",AND(ISNUMBER(H80),H80&gt;=Assumptions!$B$4))),IF(ISNUMBER(K80),K80,""),0))</f>
        <v/>
      </c>
      <c r="Q80" s="22">
        <f>IF(COUNTA(A80:M80)=0,"",IF(OR(A80="",B80="",C80="",D80="",E80="",F80="",G80="",L80="",M80=""),"Check required fields",IF(COUNTIF(Assumptions!$D$4:$D$103,B80)=0,"Check property list",IF(COUNTIF($A$4:$A$103,A80)&gt;1,"Check assignment ID",IF(OR(NOT(ISNUMBER(G80)),AND(H80&lt;&gt;"",NOT(ISNUMBER(H80))),AND(ISNUMBER(H80),H80&lt;G80)),"Check dates",IF(OR(I80="",J80="",NOT(ISNUMBER(I80)),NOT(ISNUMBER(J80))),"Check key counts",IF(I80&lt;J80,"Check key counts",IF(AND(K80&lt;&gt;"",NOT(ISNUMBER(K80))),"Check monthly charge",IF(AND(M80="Active",G80&lt;=Assumptions!$B$4,OR(H80="",H80&gt;=Assumptions!$B$4),COUNTIFS($B$4:$B$103,B80,$F$4:$F$103,F80,$M$4:$M$103,"Active",$G$4:$G$103,"&lt;="&amp;Assumptions!$B$4,$H$4:$H$103,"&gt;="&amp;Assumptions!$B$4)+COUNTIFS($B$4:$B$103,B80,$F$4:$F$103,F80,$M$4:$M$103,"Active",$G$4:$G$103,"&lt;="&amp;Assumptions!$B$4,$H$4:$H$103,"")&gt;1),"Check duplicate space",IF(AND(M80="Active",H80&lt;&gt;"",H80&lt;Assumptions!$B$4),"Check status/end date",IF(AND(M80="Ended",OR(H80="",J80&lt;I80)),"Check closure",IF(AND(M80="Reserved",G80&lt;Assumptions!$B$4),"Check reserved date","OK"))))))))))))</f>
        <v/>
      </c>
    </row>
    <row r="81" ht="22" customHeight="1">
      <c r="A81" s="18" t="n"/>
      <c r="B81" s="18" t="n"/>
      <c r="C81" s="18" t="n"/>
      <c r="D81" s="18" t="n"/>
      <c r="E81" s="18" t="n"/>
      <c r="F81" s="18" t="n"/>
      <c r="G81" s="19" t="n"/>
      <c r="H81" s="19" t="n"/>
      <c r="I81" s="20" t="n"/>
      <c r="J81" s="20" t="n"/>
      <c r="K81" s="21" t="n"/>
      <c r="L81" s="16" t="n"/>
      <c r="M81" s="16" t="n"/>
      <c r="N81" s="9">
        <f>IF(COUNTA(A81:M81)=0,"",IF(NOT(ISNUMBER(G81)),"",IFERROR(MAX(0,MIN(IF(OR(H81="",NOT(ISNUMBER(H81))),Assumptions!$B$4,H81),Assumptions!$B$4)-G81+1),"")))</f>
        <v/>
      </c>
      <c r="O81" s="9">
        <f>IF(COUNTA(A81:M81)=0,"",IF(OR(I81="",NOT(ISNUMBER(I81))),"",IFERROR(MAX(0,I81-IF(OR(J81="",NOT(ISNUMBER(J81))),0,J81)),"")))</f>
        <v/>
      </c>
      <c r="P81" s="14">
        <f>IF(COUNTA(A81:M81)=0,"",IF(AND(M81="Active",ISNUMBER(G81),G81&lt;=Assumptions!$B$4,OR(H81="",AND(ISNUMBER(H81),H81&gt;=Assumptions!$B$4))),IF(ISNUMBER(K81),K81,""),0))</f>
        <v/>
      </c>
      <c r="Q81" s="23">
        <f>IF(COUNTA(A81:M81)=0,"",IF(OR(A81="",B81="",C81="",D81="",E81="",F81="",G81="",L81="",M81=""),"Check required fields",IF(COUNTIF(Assumptions!$D$4:$D$103,B81)=0,"Check property list",IF(COUNTIF($A$4:$A$103,A81)&gt;1,"Check assignment ID",IF(OR(NOT(ISNUMBER(G81)),AND(H81&lt;&gt;"",NOT(ISNUMBER(H81))),AND(ISNUMBER(H81),H81&lt;G81)),"Check dates",IF(OR(I81="",J81="",NOT(ISNUMBER(I81)),NOT(ISNUMBER(J81))),"Check key counts",IF(I81&lt;J81,"Check key counts",IF(AND(K81&lt;&gt;"",NOT(ISNUMBER(K81))),"Check monthly charge",IF(AND(M81="Active",G81&lt;=Assumptions!$B$4,OR(H81="",H81&gt;=Assumptions!$B$4),COUNTIFS($B$4:$B$103,B81,$F$4:$F$103,F81,$M$4:$M$103,"Active",$G$4:$G$103,"&lt;="&amp;Assumptions!$B$4,$H$4:$H$103,"&gt;="&amp;Assumptions!$B$4)+COUNTIFS($B$4:$B$103,B81,$F$4:$F$103,F81,$M$4:$M$103,"Active",$G$4:$G$103,"&lt;="&amp;Assumptions!$B$4,$H$4:$H$103,"")&gt;1),"Check duplicate space",IF(AND(M81="Active",H81&lt;&gt;"",H81&lt;Assumptions!$B$4),"Check status/end date",IF(AND(M81="Ended",OR(H81="",J81&lt;I81)),"Check closure",IF(AND(M81="Reserved",G81&lt;Assumptions!$B$4),"Check reserved date","OK"))))))))))))</f>
        <v/>
      </c>
    </row>
    <row r="82" ht="22" customHeight="1">
      <c r="A82" s="18" t="n"/>
      <c r="B82" s="18" t="n"/>
      <c r="C82" s="18" t="n"/>
      <c r="D82" s="18" t="n"/>
      <c r="E82" s="18" t="n"/>
      <c r="F82" s="18" t="n"/>
      <c r="G82" s="19" t="n"/>
      <c r="H82" s="19" t="n"/>
      <c r="I82" s="20" t="n"/>
      <c r="J82" s="20" t="n"/>
      <c r="K82" s="21" t="n"/>
      <c r="L82" s="16" t="n"/>
      <c r="M82" s="16" t="n"/>
      <c r="N82" s="8">
        <f>IF(COUNTA(A82:M82)=0,"",IF(NOT(ISNUMBER(G82)),"",IFERROR(MAX(0,MIN(IF(OR(H82="",NOT(ISNUMBER(H82))),Assumptions!$B$4,H82),Assumptions!$B$4)-G82+1),"")))</f>
        <v/>
      </c>
      <c r="O82" s="8">
        <f>IF(COUNTA(A82:M82)=0,"",IF(OR(I82="",NOT(ISNUMBER(I82))),"",IFERROR(MAX(0,I82-IF(OR(J82="",NOT(ISNUMBER(J82))),0,J82)),"")))</f>
        <v/>
      </c>
      <c r="P82" s="10">
        <f>IF(COUNTA(A82:M82)=0,"",IF(AND(M82="Active",ISNUMBER(G82),G82&lt;=Assumptions!$B$4,OR(H82="",AND(ISNUMBER(H82),H82&gt;=Assumptions!$B$4))),IF(ISNUMBER(K82),K82,""),0))</f>
        <v/>
      </c>
      <c r="Q82" s="22">
        <f>IF(COUNTA(A82:M82)=0,"",IF(OR(A82="",B82="",C82="",D82="",E82="",F82="",G82="",L82="",M82=""),"Check required fields",IF(COUNTIF(Assumptions!$D$4:$D$103,B82)=0,"Check property list",IF(COUNTIF($A$4:$A$103,A82)&gt;1,"Check assignment ID",IF(OR(NOT(ISNUMBER(G82)),AND(H82&lt;&gt;"",NOT(ISNUMBER(H82))),AND(ISNUMBER(H82),H82&lt;G82)),"Check dates",IF(OR(I82="",J82="",NOT(ISNUMBER(I82)),NOT(ISNUMBER(J82))),"Check key counts",IF(I82&lt;J82,"Check key counts",IF(AND(K82&lt;&gt;"",NOT(ISNUMBER(K82))),"Check monthly charge",IF(AND(M82="Active",G82&lt;=Assumptions!$B$4,OR(H82="",H82&gt;=Assumptions!$B$4),COUNTIFS($B$4:$B$103,B82,$F$4:$F$103,F82,$M$4:$M$103,"Active",$G$4:$G$103,"&lt;="&amp;Assumptions!$B$4,$H$4:$H$103,"&gt;="&amp;Assumptions!$B$4)+COUNTIFS($B$4:$B$103,B82,$F$4:$F$103,F82,$M$4:$M$103,"Active",$G$4:$G$103,"&lt;="&amp;Assumptions!$B$4,$H$4:$H$103,"")&gt;1),"Check duplicate space",IF(AND(M82="Active",H82&lt;&gt;"",H82&lt;Assumptions!$B$4),"Check status/end date",IF(AND(M82="Ended",OR(H82="",J82&lt;I82)),"Check closure",IF(AND(M82="Reserved",G82&lt;Assumptions!$B$4),"Check reserved date","OK"))))))))))))</f>
        <v/>
      </c>
    </row>
    <row r="83" ht="22" customHeight="1">
      <c r="A83" s="18" t="n"/>
      <c r="B83" s="18" t="n"/>
      <c r="C83" s="18" t="n"/>
      <c r="D83" s="18" t="n"/>
      <c r="E83" s="18" t="n"/>
      <c r="F83" s="18" t="n"/>
      <c r="G83" s="19" t="n"/>
      <c r="H83" s="19" t="n"/>
      <c r="I83" s="20" t="n"/>
      <c r="J83" s="20" t="n"/>
      <c r="K83" s="21" t="n"/>
      <c r="L83" s="16" t="n"/>
      <c r="M83" s="16" t="n"/>
      <c r="N83" s="9">
        <f>IF(COUNTA(A83:M83)=0,"",IF(NOT(ISNUMBER(G83)),"",IFERROR(MAX(0,MIN(IF(OR(H83="",NOT(ISNUMBER(H83))),Assumptions!$B$4,H83),Assumptions!$B$4)-G83+1),"")))</f>
        <v/>
      </c>
      <c r="O83" s="9">
        <f>IF(COUNTA(A83:M83)=0,"",IF(OR(I83="",NOT(ISNUMBER(I83))),"",IFERROR(MAX(0,I83-IF(OR(J83="",NOT(ISNUMBER(J83))),0,J83)),"")))</f>
        <v/>
      </c>
      <c r="P83" s="14">
        <f>IF(COUNTA(A83:M83)=0,"",IF(AND(M83="Active",ISNUMBER(G83),G83&lt;=Assumptions!$B$4,OR(H83="",AND(ISNUMBER(H83),H83&gt;=Assumptions!$B$4))),IF(ISNUMBER(K83),K83,""),0))</f>
        <v/>
      </c>
      <c r="Q83" s="23">
        <f>IF(COUNTA(A83:M83)=0,"",IF(OR(A83="",B83="",C83="",D83="",E83="",F83="",G83="",L83="",M83=""),"Check required fields",IF(COUNTIF(Assumptions!$D$4:$D$103,B83)=0,"Check property list",IF(COUNTIF($A$4:$A$103,A83)&gt;1,"Check assignment ID",IF(OR(NOT(ISNUMBER(G83)),AND(H83&lt;&gt;"",NOT(ISNUMBER(H83))),AND(ISNUMBER(H83),H83&lt;G83)),"Check dates",IF(OR(I83="",J83="",NOT(ISNUMBER(I83)),NOT(ISNUMBER(J83))),"Check key counts",IF(I83&lt;J83,"Check key counts",IF(AND(K83&lt;&gt;"",NOT(ISNUMBER(K83))),"Check monthly charge",IF(AND(M83="Active",G83&lt;=Assumptions!$B$4,OR(H83="",H83&gt;=Assumptions!$B$4),COUNTIFS($B$4:$B$103,B83,$F$4:$F$103,F83,$M$4:$M$103,"Active",$G$4:$G$103,"&lt;="&amp;Assumptions!$B$4,$H$4:$H$103,"&gt;="&amp;Assumptions!$B$4)+COUNTIFS($B$4:$B$103,B83,$F$4:$F$103,F83,$M$4:$M$103,"Active",$G$4:$G$103,"&lt;="&amp;Assumptions!$B$4,$H$4:$H$103,"")&gt;1),"Check duplicate space",IF(AND(M83="Active",H83&lt;&gt;"",H83&lt;Assumptions!$B$4),"Check status/end date",IF(AND(M83="Ended",OR(H83="",J83&lt;I83)),"Check closure",IF(AND(M83="Reserved",G83&lt;Assumptions!$B$4),"Check reserved date","OK"))))))))))))</f>
        <v/>
      </c>
    </row>
    <row r="84" ht="22" customHeight="1">
      <c r="A84" s="18" t="n"/>
      <c r="B84" s="18" t="n"/>
      <c r="C84" s="18" t="n"/>
      <c r="D84" s="18" t="n"/>
      <c r="E84" s="18" t="n"/>
      <c r="F84" s="18" t="n"/>
      <c r="G84" s="19" t="n"/>
      <c r="H84" s="19" t="n"/>
      <c r="I84" s="20" t="n"/>
      <c r="J84" s="20" t="n"/>
      <c r="K84" s="21" t="n"/>
      <c r="L84" s="16" t="n"/>
      <c r="M84" s="16" t="n"/>
      <c r="N84" s="8">
        <f>IF(COUNTA(A84:M84)=0,"",IF(NOT(ISNUMBER(G84)),"",IFERROR(MAX(0,MIN(IF(OR(H84="",NOT(ISNUMBER(H84))),Assumptions!$B$4,H84),Assumptions!$B$4)-G84+1),"")))</f>
        <v/>
      </c>
      <c r="O84" s="8">
        <f>IF(COUNTA(A84:M84)=0,"",IF(OR(I84="",NOT(ISNUMBER(I84))),"",IFERROR(MAX(0,I84-IF(OR(J84="",NOT(ISNUMBER(J84))),0,J84)),"")))</f>
        <v/>
      </c>
      <c r="P84" s="10">
        <f>IF(COUNTA(A84:M84)=0,"",IF(AND(M84="Active",ISNUMBER(G84),G84&lt;=Assumptions!$B$4,OR(H84="",AND(ISNUMBER(H84),H84&gt;=Assumptions!$B$4))),IF(ISNUMBER(K84),K84,""),0))</f>
        <v/>
      </c>
      <c r="Q84" s="22">
        <f>IF(COUNTA(A84:M84)=0,"",IF(OR(A84="",B84="",C84="",D84="",E84="",F84="",G84="",L84="",M84=""),"Check required fields",IF(COUNTIF(Assumptions!$D$4:$D$103,B84)=0,"Check property list",IF(COUNTIF($A$4:$A$103,A84)&gt;1,"Check assignment ID",IF(OR(NOT(ISNUMBER(G84)),AND(H84&lt;&gt;"",NOT(ISNUMBER(H84))),AND(ISNUMBER(H84),H84&lt;G84)),"Check dates",IF(OR(I84="",J84="",NOT(ISNUMBER(I84)),NOT(ISNUMBER(J84))),"Check key counts",IF(I84&lt;J84,"Check key counts",IF(AND(K84&lt;&gt;"",NOT(ISNUMBER(K84))),"Check monthly charge",IF(AND(M84="Active",G84&lt;=Assumptions!$B$4,OR(H84="",H84&gt;=Assumptions!$B$4),COUNTIFS($B$4:$B$103,B84,$F$4:$F$103,F84,$M$4:$M$103,"Active",$G$4:$G$103,"&lt;="&amp;Assumptions!$B$4,$H$4:$H$103,"&gt;="&amp;Assumptions!$B$4)+COUNTIFS($B$4:$B$103,B84,$F$4:$F$103,F84,$M$4:$M$103,"Active",$G$4:$G$103,"&lt;="&amp;Assumptions!$B$4,$H$4:$H$103,"")&gt;1),"Check duplicate space",IF(AND(M84="Active",H84&lt;&gt;"",H84&lt;Assumptions!$B$4),"Check status/end date",IF(AND(M84="Ended",OR(H84="",J84&lt;I84)),"Check closure",IF(AND(M84="Reserved",G84&lt;Assumptions!$B$4),"Check reserved date","OK"))))))))))))</f>
        <v/>
      </c>
    </row>
    <row r="85" ht="22" customHeight="1">
      <c r="A85" s="18" t="n"/>
      <c r="B85" s="18" t="n"/>
      <c r="C85" s="18" t="n"/>
      <c r="D85" s="18" t="n"/>
      <c r="E85" s="18" t="n"/>
      <c r="F85" s="18" t="n"/>
      <c r="G85" s="19" t="n"/>
      <c r="H85" s="19" t="n"/>
      <c r="I85" s="20" t="n"/>
      <c r="J85" s="20" t="n"/>
      <c r="K85" s="21" t="n"/>
      <c r="L85" s="16" t="n"/>
      <c r="M85" s="16" t="n"/>
      <c r="N85" s="9">
        <f>IF(COUNTA(A85:M85)=0,"",IF(NOT(ISNUMBER(G85)),"",IFERROR(MAX(0,MIN(IF(OR(H85="",NOT(ISNUMBER(H85))),Assumptions!$B$4,H85),Assumptions!$B$4)-G85+1),"")))</f>
        <v/>
      </c>
      <c r="O85" s="9">
        <f>IF(COUNTA(A85:M85)=0,"",IF(OR(I85="",NOT(ISNUMBER(I85))),"",IFERROR(MAX(0,I85-IF(OR(J85="",NOT(ISNUMBER(J85))),0,J85)),"")))</f>
        <v/>
      </c>
      <c r="P85" s="14">
        <f>IF(COUNTA(A85:M85)=0,"",IF(AND(M85="Active",ISNUMBER(G85),G85&lt;=Assumptions!$B$4,OR(H85="",AND(ISNUMBER(H85),H85&gt;=Assumptions!$B$4))),IF(ISNUMBER(K85),K85,""),0))</f>
        <v/>
      </c>
      <c r="Q85" s="23">
        <f>IF(COUNTA(A85:M85)=0,"",IF(OR(A85="",B85="",C85="",D85="",E85="",F85="",G85="",L85="",M85=""),"Check required fields",IF(COUNTIF(Assumptions!$D$4:$D$103,B85)=0,"Check property list",IF(COUNTIF($A$4:$A$103,A85)&gt;1,"Check assignment ID",IF(OR(NOT(ISNUMBER(G85)),AND(H85&lt;&gt;"",NOT(ISNUMBER(H85))),AND(ISNUMBER(H85),H85&lt;G85)),"Check dates",IF(OR(I85="",J85="",NOT(ISNUMBER(I85)),NOT(ISNUMBER(J85))),"Check key counts",IF(I85&lt;J85,"Check key counts",IF(AND(K85&lt;&gt;"",NOT(ISNUMBER(K85))),"Check monthly charge",IF(AND(M85="Active",G85&lt;=Assumptions!$B$4,OR(H85="",H85&gt;=Assumptions!$B$4),COUNTIFS($B$4:$B$103,B85,$F$4:$F$103,F85,$M$4:$M$103,"Active",$G$4:$G$103,"&lt;="&amp;Assumptions!$B$4,$H$4:$H$103,"&gt;="&amp;Assumptions!$B$4)+COUNTIFS($B$4:$B$103,B85,$F$4:$F$103,F85,$M$4:$M$103,"Active",$G$4:$G$103,"&lt;="&amp;Assumptions!$B$4,$H$4:$H$103,"")&gt;1),"Check duplicate space",IF(AND(M85="Active",H85&lt;&gt;"",H85&lt;Assumptions!$B$4),"Check status/end date",IF(AND(M85="Ended",OR(H85="",J85&lt;I85)),"Check closure",IF(AND(M85="Reserved",G85&lt;Assumptions!$B$4),"Check reserved date","OK"))))))))))))</f>
        <v/>
      </c>
    </row>
    <row r="86" ht="22" customHeight="1">
      <c r="A86" s="18" t="n"/>
      <c r="B86" s="18" t="n"/>
      <c r="C86" s="18" t="n"/>
      <c r="D86" s="18" t="n"/>
      <c r="E86" s="18" t="n"/>
      <c r="F86" s="18" t="n"/>
      <c r="G86" s="19" t="n"/>
      <c r="H86" s="19" t="n"/>
      <c r="I86" s="20" t="n"/>
      <c r="J86" s="20" t="n"/>
      <c r="K86" s="21" t="n"/>
      <c r="L86" s="16" t="n"/>
      <c r="M86" s="16" t="n"/>
      <c r="N86" s="8">
        <f>IF(COUNTA(A86:M86)=0,"",IF(NOT(ISNUMBER(G86)),"",IFERROR(MAX(0,MIN(IF(OR(H86="",NOT(ISNUMBER(H86))),Assumptions!$B$4,H86),Assumptions!$B$4)-G86+1),"")))</f>
        <v/>
      </c>
      <c r="O86" s="8">
        <f>IF(COUNTA(A86:M86)=0,"",IF(OR(I86="",NOT(ISNUMBER(I86))),"",IFERROR(MAX(0,I86-IF(OR(J86="",NOT(ISNUMBER(J86))),0,J86)),"")))</f>
        <v/>
      </c>
      <c r="P86" s="10">
        <f>IF(COUNTA(A86:M86)=0,"",IF(AND(M86="Active",ISNUMBER(G86),G86&lt;=Assumptions!$B$4,OR(H86="",AND(ISNUMBER(H86),H86&gt;=Assumptions!$B$4))),IF(ISNUMBER(K86),K86,""),0))</f>
        <v/>
      </c>
      <c r="Q86" s="22">
        <f>IF(COUNTA(A86:M86)=0,"",IF(OR(A86="",B86="",C86="",D86="",E86="",F86="",G86="",L86="",M86=""),"Check required fields",IF(COUNTIF(Assumptions!$D$4:$D$103,B86)=0,"Check property list",IF(COUNTIF($A$4:$A$103,A86)&gt;1,"Check assignment ID",IF(OR(NOT(ISNUMBER(G86)),AND(H86&lt;&gt;"",NOT(ISNUMBER(H86))),AND(ISNUMBER(H86),H86&lt;G86)),"Check dates",IF(OR(I86="",J86="",NOT(ISNUMBER(I86)),NOT(ISNUMBER(J86))),"Check key counts",IF(I86&lt;J86,"Check key counts",IF(AND(K86&lt;&gt;"",NOT(ISNUMBER(K86))),"Check monthly charge",IF(AND(M86="Active",G86&lt;=Assumptions!$B$4,OR(H86="",H86&gt;=Assumptions!$B$4),COUNTIFS($B$4:$B$103,B86,$F$4:$F$103,F86,$M$4:$M$103,"Active",$G$4:$G$103,"&lt;="&amp;Assumptions!$B$4,$H$4:$H$103,"&gt;="&amp;Assumptions!$B$4)+COUNTIFS($B$4:$B$103,B86,$F$4:$F$103,F86,$M$4:$M$103,"Active",$G$4:$G$103,"&lt;="&amp;Assumptions!$B$4,$H$4:$H$103,"")&gt;1),"Check duplicate space",IF(AND(M86="Active",H86&lt;&gt;"",H86&lt;Assumptions!$B$4),"Check status/end date",IF(AND(M86="Ended",OR(H86="",J86&lt;I86)),"Check closure",IF(AND(M86="Reserved",G86&lt;Assumptions!$B$4),"Check reserved date","OK"))))))))))))</f>
        <v/>
      </c>
    </row>
    <row r="87" ht="22" customHeight="1">
      <c r="A87" s="18" t="n"/>
      <c r="B87" s="18" t="n"/>
      <c r="C87" s="18" t="n"/>
      <c r="D87" s="18" t="n"/>
      <c r="E87" s="18" t="n"/>
      <c r="F87" s="18" t="n"/>
      <c r="G87" s="19" t="n"/>
      <c r="H87" s="19" t="n"/>
      <c r="I87" s="20" t="n"/>
      <c r="J87" s="20" t="n"/>
      <c r="K87" s="21" t="n"/>
      <c r="L87" s="16" t="n"/>
      <c r="M87" s="16" t="n"/>
      <c r="N87" s="9">
        <f>IF(COUNTA(A87:M87)=0,"",IF(NOT(ISNUMBER(G87)),"",IFERROR(MAX(0,MIN(IF(OR(H87="",NOT(ISNUMBER(H87))),Assumptions!$B$4,H87),Assumptions!$B$4)-G87+1),"")))</f>
        <v/>
      </c>
      <c r="O87" s="9">
        <f>IF(COUNTA(A87:M87)=0,"",IF(OR(I87="",NOT(ISNUMBER(I87))),"",IFERROR(MAX(0,I87-IF(OR(J87="",NOT(ISNUMBER(J87))),0,J87)),"")))</f>
        <v/>
      </c>
      <c r="P87" s="14">
        <f>IF(COUNTA(A87:M87)=0,"",IF(AND(M87="Active",ISNUMBER(G87),G87&lt;=Assumptions!$B$4,OR(H87="",AND(ISNUMBER(H87),H87&gt;=Assumptions!$B$4))),IF(ISNUMBER(K87),K87,""),0))</f>
        <v/>
      </c>
      <c r="Q87" s="23">
        <f>IF(COUNTA(A87:M87)=0,"",IF(OR(A87="",B87="",C87="",D87="",E87="",F87="",G87="",L87="",M87=""),"Check required fields",IF(COUNTIF(Assumptions!$D$4:$D$103,B87)=0,"Check property list",IF(COUNTIF($A$4:$A$103,A87)&gt;1,"Check assignment ID",IF(OR(NOT(ISNUMBER(G87)),AND(H87&lt;&gt;"",NOT(ISNUMBER(H87))),AND(ISNUMBER(H87),H87&lt;G87)),"Check dates",IF(OR(I87="",J87="",NOT(ISNUMBER(I87)),NOT(ISNUMBER(J87))),"Check key counts",IF(I87&lt;J87,"Check key counts",IF(AND(K87&lt;&gt;"",NOT(ISNUMBER(K87))),"Check monthly charge",IF(AND(M87="Active",G87&lt;=Assumptions!$B$4,OR(H87="",H87&gt;=Assumptions!$B$4),COUNTIFS($B$4:$B$103,B87,$F$4:$F$103,F87,$M$4:$M$103,"Active",$G$4:$G$103,"&lt;="&amp;Assumptions!$B$4,$H$4:$H$103,"&gt;="&amp;Assumptions!$B$4)+COUNTIFS($B$4:$B$103,B87,$F$4:$F$103,F87,$M$4:$M$103,"Active",$G$4:$G$103,"&lt;="&amp;Assumptions!$B$4,$H$4:$H$103,"")&gt;1),"Check duplicate space",IF(AND(M87="Active",H87&lt;&gt;"",H87&lt;Assumptions!$B$4),"Check status/end date",IF(AND(M87="Ended",OR(H87="",J87&lt;I87)),"Check closure",IF(AND(M87="Reserved",G87&lt;Assumptions!$B$4),"Check reserved date","OK"))))))))))))</f>
        <v/>
      </c>
    </row>
    <row r="88" ht="22" customHeight="1">
      <c r="A88" s="18" t="n"/>
      <c r="B88" s="18" t="n"/>
      <c r="C88" s="18" t="n"/>
      <c r="D88" s="18" t="n"/>
      <c r="E88" s="18" t="n"/>
      <c r="F88" s="18" t="n"/>
      <c r="G88" s="19" t="n"/>
      <c r="H88" s="19" t="n"/>
      <c r="I88" s="20" t="n"/>
      <c r="J88" s="20" t="n"/>
      <c r="K88" s="21" t="n"/>
      <c r="L88" s="16" t="n"/>
      <c r="M88" s="16" t="n"/>
      <c r="N88" s="8">
        <f>IF(COUNTA(A88:M88)=0,"",IF(NOT(ISNUMBER(G88)),"",IFERROR(MAX(0,MIN(IF(OR(H88="",NOT(ISNUMBER(H88))),Assumptions!$B$4,H88),Assumptions!$B$4)-G88+1),"")))</f>
        <v/>
      </c>
      <c r="O88" s="8">
        <f>IF(COUNTA(A88:M88)=0,"",IF(OR(I88="",NOT(ISNUMBER(I88))),"",IFERROR(MAX(0,I88-IF(OR(J88="",NOT(ISNUMBER(J88))),0,J88)),"")))</f>
        <v/>
      </c>
      <c r="P88" s="10">
        <f>IF(COUNTA(A88:M88)=0,"",IF(AND(M88="Active",ISNUMBER(G88),G88&lt;=Assumptions!$B$4,OR(H88="",AND(ISNUMBER(H88),H88&gt;=Assumptions!$B$4))),IF(ISNUMBER(K88),K88,""),0))</f>
        <v/>
      </c>
      <c r="Q88" s="22">
        <f>IF(COUNTA(A88:M88)=0,"",IF(OR(A88="",B88="",C88="",D88="",E88="",F88="",G88="",L88="",M88=""),"Check required fields",IF(COUNTIF(Assumptions!$D$4:$D$103,B88)=0,"Check property list",IF(COUNTIF($A$4:$A$103,A88)&gt;1,"Check assignment ID",IF(OR(NOT(ISNUMBER(G88)),AND(H88&lt;&gt;"",NOT(ISNUMBER(H88))),AND(ISNUMBER(H88),H88&lt;G88)),"Check dates",IF(OR(I88="",J88="",NOT(ISNUMBER(I88)),NOT(ISNUMBER(J88))),"Check key counts",IF(I88&lt;J88,"Check key counts",IF(AND(K88&lt;&gt;"",NOT(ISNUMBER(K88))),"Check monthly charge",IF(AND(M88="Active",G88&lt;=Assumptions!$B$4,OR(H88="",H88&gt;=Assumptions!$B$4),COUNTIFS($B$4:$B$103,B88,$F$4:$F$103,F88,$M$4:$M$103,"Active",$G$4:$G$103,"&lt;="&amp;Assumptions!$B$4,$H$4:$H$103,"&gt;="&amp;Assumptions!$B$4)+COUNTIFS($B$4:$B$103,B88,$F$4:$F$103,F88,$M$4:$M$103,"Active",$G$4:$G$103,"&lt;="&amp;Assumptions!$B$4,$H$4:$H$103,"")&gt;1),"Check duplicate space",IF(AND(M88="Active",H88&lt;&gt;"",H88&lt;Assumptions!$B$4),"Check status/end date",IF(AND(M88="Ended",OR(H88="",J88&lt;I88)),"Check closure",IF(AND(M88="Reserved",G88&lt;Assumptions!$B$4),"Check reserved date","OK"))))))))))))</f>
        <v/>
      </c>
    </row>
    <row r="89" ht="22" customHeight="1">
      <c r="A89" s="18" t="n"/>
      <c r="B89" s="18" t="n"/>
      <c r="C89" s="18" t="n"/>
      <c r="D89" s="18" t="n"/>
      <c r="E89" s="18" t="n"/>
      <c r="F89" s="18" t="n"/>
      <c r="G89" s="19" t="n"/>
      <c r="H89" s="19" t="n"/>
      <c r="I89" s="20" t="n"/>
      <c r="J89" s="20" t="n"/>
      <c r="K89" s="21" t="n"/>
      <c r="L89" s="16" t="n"/>
      <c r="M89" s="16" t="n"/>
      <c r="N89" s="9">
        <f>IF(COUNTA(A89:M89)=0,"",IF(NOT(ISNUMBER(G89)),"",IFERROR(MAX(0,MIN(IF(OR(H89="",NOT(ISNUMBER(H89))),Assumptions!$B$4,H89),Assumptions!$B$4)-G89+1),"")))</f>
        <v/>
      </c>
      <c r="O89" s="9">
        <f>IF(COUNTA(A89:M89)=0,"",IF(OR(I89="",NOT(ISNUMBER(I89))),"",IFERROR(MAX(0,I89-IF(OR(J89="",NOT(ISNUMBER(J89))),0,J89)),"")))</f>
        <v/>
      </c>
      <c r="P89" s="14">
        <f>IF(COUNTA(A89:M89)=0,"",IF(AND(M89="Active",ISNUMBER(G89),G89&lt;=Assumptions!$B$4,OR(H89="",AND(ISNUMBER(H89),H89&gt;=Assumptions!$B$4))),IF(ISNUMBER(K89),K89,""),0))</f>
        <v/>
      </c>
      <c r="Q89" s="23">
        <f>IF(COUNTA(A89:M89)=0,"",IF(OR(A89="",B89="",C89="",D89="",E89="",F89="",G89="",L89="",M89=""),"Check required fields",IF(COUNTIF(Assumptions!$D$4:$D$103,B89)=0,"Check property list",IF(COUNTIF($A$4:$A$103,A89)&gt;1,"Check assignment ID",IF(OR(NOT(ISNUMBER(G89)),AND(H89&lt;&gt;"",NOT(ISNUMBER(H89))),AND(ISNUMBER(H89),H89&lt;G89)),"Check dates",IF(OR(I89="",J89="",NOT(ISNUMBER(I89)),NOT(ISNUMBER(J89))),"Check key counts",IF(I89&lt;J89,"Check key counts",IF(AND(K89&lt;&gt;"",NOT(ISNUMBER(K89))),"Check monthly charge",IF(AND(M89="Active",G89&lt;=Assumptions!$B$4,OR(H89="",H89&gt;=Assumptions!$B$4),COUNTIFS($B$4:$B$103,B89,$F$4:$F$103,F89,$M$4:$M$103,"Active",$G$4:$G$103,"&lt;="&amp;Assumptions!$B$4,$H$4:$H$103,"&gt;="&amp;Assumptions!$B$4)+COUNTIFS($B$4:$B$103,B89,$F$4:$F$103,F89,$M$4:$M$103,"Active",$G$4:$G$103,"&lt;="&amp;Assumptions!$B$4,$H$4:$H$103,"")&gt;1),"Check duplicate space",IF(AND(M89="Active",H89&lt;&gt;"",H89&lt;Assumptions!$B$4),"Check status/end date",IF(AND(M89="Ended",OR(H89="",J89&lt;I89)),"Check closure",IF(AND(M89="Reserved",G89&lt;Assumptions!$B$4),"Check reserved date","OK"))))))))))))</f>
        <v/>
      </c>
    </row>
    <row r="90" ht="22" customHeight="1">
      <c r="A90" s="18" t="n"/>
      <c r="B90" s="18" t="n"/>
      <c r="C90" s="18" t="n"/>
      <c r="D90" s="18" t="n"/>
      <c r="E90" s="18" t="n"/>
      <c r="F90" s="18" t="n"/>
      <c r="G90" s="19" t="n"/>
      <c r="H90" s="19" t="n"/>
      <c r="I90" s="20" t="n"/>
      <c r="J90" s="20" t="n"/>
      <c r="K90" s="21" t="n"/>
      <c r="L90" s="16" t="n"/>
      <c r="M90" s="16" t="n"/>
      <c r="N90" s="8">
        <f>IF(COUNTA(A90:M90)=0,"",IF(NOT(ISNUMBER(G90)),"",IFERROR(MAX(0,MIN(IF(OR(H90="",NOT(ISNUMBER(H90))),Assumptions!$B$4,H90),Assumptions!$B$4)-G90+1),"")))</f>
        <v/>
      </c>
      <c r="O90" s="8">
        <f>IF(COUNTA(A90:M90)=0,"",IF(OR(I90="",NOT(ISNUMBER(I90))),"",IFERROR(MAX(0,I90-IF(OR(J90="",NOT(ISNUMBER(J90))),0,J90)),"")))</f>
        <v/>
      </c>
      <c r="P90" s="10">
        <f>IF(COUNTA(A90:M90)=0,"",IF(AND(M90="Active",ISNUMBER(G90),G90&lt;=Assumptions!$B$4,OR(H90="",AND(ISNUMBER(H90),H90&gt;=Assumptions!$B$4))),IF(ISNUMBER(K90),K90,""),0))</f>
        <v/>
      </c>
      <c r="Q90" s="22">
        <f>IF(COUNTA(A90:M90)=0,"",IF(OR(A90="",B90="",C90="",D90="",E90="",F90="",G90="",L90="",M90=""),"Check required fields",IF(COUNTIF(Assumptions!$D$4:$D$103,B90)=0,"Check property list",IF(COUNTIF($A$4:$A$103,A90)&gt;1,"Check assignment ID",IF(OR(NOT(ISNUMBER(G90)),AND(H90&lt;&gt;"",NOT(ISNUMBER(H90))),AND(ISNUMBER(H90),H90&lt;G90)),"Check dates",IF(OR(I90="",J90="",NOT(ISNUMBER(I90)),NOT(ISNUMBER(J90))),"Check key counts",IF(I90&lt;J90,"Check key counts",IF(AND(K90&lt;&gt;"",NOT(ISNUMBER(K90))),"Check monthly charge",IF(AND(M90="Active",G90&lt;=Assumptions!$B$4,OR(H90="",H90&gt;=Assumptions!$B$4),COUNTIFS($B$4:$B$103,B90,$F$4:$F$103,F90,$M$4:$M$103,"Active",$G$4:$G$103,"&lt;="&amp;Assumptions!$B$4,$H$4:$H$103,"&gt;="&amp;Assumptions!$B$4)+COUNTIFS($B$4:$B$103,B90,$F$4:$F$103,F90,$M$4:$M$103,"Active",$G$4:$G$103,"&lt;="&amp;Assumptions!$B$4,$H$4:$H$103,"")&gt;1),"Check duplicate space",IF(AND(M90="Active",H90&lt;&gt;"",H90&lt;Assumptions!$B$4),"Check status/end date",IF(AND(M90="Ended",OR(H90="",J90&lt;I90)),"Check closure",IF(AND(M90="Reserved",G90&lt;Assumptions!$B$4),"Check reserved date","OK"))))))))))))</f>
        <v/>
      </c>
    </row>
    <row r="91" ht="22" customHeight="1">
      <c r="A91" s="18" t="n"/>
      <c r="B91" s="18" t="n"/>
      <c r="C91" s="18" t="n"/>
      <c r="D91" s="18" t="n"/>
      <c r="E91" s="18" t="n"/>
      <c r="F91" s="18" t="n"/>
      <c r="G91" s="19" t="n"/>
      <c r="H91" s="19" t="n"/>
      <c r="I91" s="20" t="n"/>
      <c r="J91" s="20" t="n"/>
      <c r="K91" s="21" t="n"/>
      <c r="L91" s="16" t="n"/>
      <c r="M91" s="16" t="n"/>
      <c r="N91" s="9">
        <f>IF(COUNTA(A91:M91)=0,"",IF(NOT(ISNUMBER(G91)),"",IFERROR(MAX(0,MIN(IF(OR(H91="",NOT(ISNUMBER(H91))),Assumptions!$B$4,H91),Assumptions!$B$4)-G91+1),"")))</f>
        <v/>
      </c>
      <c r="O91" s="9">
        <f>IF(COUNTA(A91:M91)=0,"",IF(OR(I91="",NOT(ISNUMBER(I91))),"",IFERROR(MAX(0,I91-IF(OR(J91="",NOT(ISNUMBER(J91))),0,J91)),"")))</f>
        <v/>
      </c>
      <c r="P91" s="14">
        <f>IF(COUNTA(A91:M91)=0,"",IF(AND(M91="Active",ISNUMBER(G91),G91&lt;=Assumptions!$B$4,OR(H91="",AND(ISNUMBER(H91),H91&gt;=Assumptions!$B$4))),IF(ISNUMBER(K91),K91,""),0))</f>
        <v/>
      </c>
      <c r="Q91" s="23">
        <f>IF(COUNTA(A91:M91)=0,"",IF(OR(A91="",B91="",C91="",D91="",E91="",F91="",G91="",L91="",M91=""),"Check required fields",IF(COUNTIF(Assumptions!$D$4:$D$103,B91)=0,"Check property list",IF(COUNTIF($A$4:$A$103,A91)&gt;1,"Check assignment ID",IF(OR(NOT(ISNUMBER(G91)),AND(H91&lt;&gt;"",NOT(ISNUMBER(H91))),AND(ISNUMBER(H91),H91&lt;G91)),"Check dates",IF(OR(I91="",J91="",NOT(ISNUMBER(I91)),NOT(ISNUMBER(J91))),"Check key counts",IF(I91&lt;J91,"Check key counts",IF(AND(K91&lt;&gt;"",NOT(ISNUMBER(K91))),"Check monthly charge",IF(AND(M91="Active",G91&lt;=Assumptions!$B$4,OR(H91="",H91&gt;=Assumptions!$B$4),COUNTIFS($B$4:$B$103,B91,$F$4:$F$103,F91,$M$4:$M$103,"Active",$G$4:$G$103,"&lt;="&amp;Assumptions!$B$4,$H$4:$H$103,"&gt;="&amp;Assumptions!$B$4)+COUNTIFS($B$4:$B$103,B91,$F$4:$F$103,F91,$M$4:$M$103,"Active",$G$4:$G$103,"&lt;="&amp;Assumptions!$B$4,$H$4:$H$103,"")&gt;1),"Check duplicate space",IF(AND(M91="Active",H91&lt;&gt;"",H91&lt;Assumptions!$B$4),"Check status/end date",IF(AND(M91="Ended",OR(H91="",J91&lt;I91)),"Check closure",IF(AND(M91="Reserved",G91&lt;Assumptions!$B$4),"Check reserved date","OK"))))))))))))</f>
        <v/>
      </c>
    </row>
    <row r="92" ht="22" customHeight="1">
      <c r="A92" s="18" t="n"/>
      <c r="B92" s="18" t="n"/>
      <c r="C92" s="18" t="n"/>
      <c r="D92" s="18" t="n"/>
      <c r="E92" s="18" t="n"/>
      <c r="F92" s="18" t="n"/>
      <c r="G92" s="19" t="n"/>
      <c r="H92" s="19" t="n"/>
      <c r="I92" s="20" t="n"/>
      <c r="J92" s="20" t="n"/>
      <c r="K92" s="21" t="n"/>
      <c r="L92" s="16" t="n"/>
      <c r="M92" s="16" t="n"/>
      <c r="N92" s="8">
        <f>IF(COUNTA(A92:M92)=0,"",IF(NOT(ISNUMBER(G92)),"",IFERROR(MAX(0,MIN(IF(OR(H92="",NOT(ISNUMBER(H92))),Assumptions!$B$4,H92),Assumptions!$B$4)-G92+1),"")))</f>
        <v/>
      </c>
      <c r="O92" s="8">
        <f>IF(COUNTA(A92:M92)=0,"",IF(OR(I92="",NOT(ISNUMBER(I92))),"",IFERROR(MAX(0,I92-IF(OR(J92="",NOT(ISNUMBER(J92))),0,J92)),"")))</f>
        <v/>
      </c>
      <c r="P92" s="10">
        <f>IF(COUNTA(A92:M92)=0,"",IF(AND(M92="Active",ISNUMBER(G92),G92&lt;=Assumptions!$B$4,OR(H92="",AND(ISNUMBER(H92),H92&gt;=Assumptions!$B$4))),IF(ISNUMBER(K92),K92,""),0))</f>
        <v/>
      </c>
      <c r="Q92" s="22">
        <f>IF(COUNTA(A92:M92)=0,"",IF(OR(A92="",B92="",C92="",D92="",E92="",F92="",G92="",L92="",M92=""),"Check required fields",IF(COUNTIF(Assumptions!$D$4:$D$103,B92)=0,"Check property list",IF(COUNTIF($A$4:$A$103,A92)&gt;1,"Check assignment ID",IF(OR(NOT(ISNUMBER(G92)),AND(H92&lt;&gt;"",NOT(ISNUMBER(H92))),AND(ISNUMBER(H92),H92&lt;G92)),"Check dates",IF(OR(I92="",J92="",NOT(ISNUMBER(I92)),NOT(ISNUMBER(J92))),"Check key counts",IF(I92&lt;J92,"Check key counts",IF(AND(K92&lt;&gt;"",NOT(ISNUMBER(K92))),"Check monthly charge",IF(AND(M92="Active",G92&lt;=Assumptions!$B$4,OR(H92="",H92&gt;=Assumptions!$B$4),COUNTIFS($B$4:$B$103,B92,$F$4:$F$103,F92,$M$4:$M$103,"Active",$G$4:$G$103,"&lt;="&amp;Assumptions!$B$4,$H$4:$H$103,"&gt;="&amp;Assumptions!$B$4)+COUNTIFS($B$4:$B$103,B92,$F$4:$F$103,F92,$M$4:$M$103,"Active",$G$4:$G$103,"&lt;="&amp;Assumptions!$B$4,$H$4:$H$103,"")&gt;1),"Check duplicate space",IF(AND(M92="Active",H92&lt;&gt;"",H92&lt;Assumptions!$B$4),"Check status/end date",IF(AND(M92="Ended",OR(H92="",J92&lt;I92)),"Check closure",IF(AND(M92="Reserved",G92&lt;Assumptions!$B$4),"Check reserved date","OK"))))))))))))</f>
        <v/>
      </c>
    </row>
    <row r="93" ht="22" customHeight="1">
      <c r="A93" s="18" t="n"/>
      <c r="B93" s="18" t="n"/>
      <c r="C93" s="18" t="n"/>
      <c r="D93" s="18" t="n"/>
      <c r="E93" s="18" t="n"/>
      <c r="F93" s="18" t="n"/>
      <c r="G93" s="19" t="n"/>
      <c r="H93" s="19" t="n"/>
      <c r="I93" s="20" t="n"/>
      <c r="J93" s="20" t="n"/>
      <c r="K93" s="21" t="n"/>
      <c r="L93" s="16" t="n"/>
      <c r="M93" s="16" t="n"/>
      <c r="N93" s="9">
        <f>IF(COUNTA(A93:M93)=0,"",IF(NOT(ISNUMBER(G93)),"",IFERROR(MAX(0,MIN(IF(OR(H93="",NOT(ISNUMBER(H93))),Assumptions!$B$4,H93),Assumptions!$B$4)-G93+1),"")))</f>
        <v/>
      </c>
      <c r="O93" s="9">
        <f>IF(COUNTA(A93:M93)=0,"",IF(OR(I93="",NOT(ISNUMBER(I93))),"",IFERROR(MAX(0,I93-IF(OR(J93="",NOT(ISNUMBER(J93))),0,J93)),"")))</f>
        <v/>
      </c>
      <c r="P93" s="14">
        <f>IF(COUNTA(A93:M93)=0,"",IF(AND(M93="Active",ISNUMBER(G93),G93&lt;=Assumptions!$B$4,OR(H93="",AND(ISNUMBER(H93),H93&gt;=Assumptions!$B$4))),IF(ISNUMBER(K93),K93,""),0))</f>
        <v/>
      </c>
      <c r="Q93" s="23">
        <f>IF(COUNTA(A93:M93)=0,"",IF(OR(A93="",B93="",C93="",D93="",E93="",F93="",G93="",L93="",M93=""),"Check required fields",IF(COUNTIF(Assumptions!$D$4:$D$103,B93)=0,"Check property list",IF(COUNTIF($A$4:$A$103,A93)&gt;1,"Check assignment ID",IF(OR(NOT(ISNUMBER(G93)),AND(H93&lt;&gt;"",NOT(ISNUMBER(H93))),AND(ISNUMBER(H93),H93&lt;G93)),"Check dates",IF(OR(I93="",J93="",NOT(ISNUMBER(I93)),NOT(ISNUMBER(J93))),"Check key counts",IF(I93&lt;J93,"Check key counts",IF(AND(K93&lt;&gt;"",NOT(ISNUMBER(K93))),"Check monthly charge",IF(AND(M93="Active",G93&lt;=Assumptions!$B$4,OR(H93="",H93&gt;=Assumptions!$B$4),COUNTIFS($B$4:$B$103,B93,$F$4:$F$103,F93,$M$4:$M$103,"Active",$G$4:$G$103,"&lt;="&amp;Assumptions!$B$4,$H$4:$H$103,"&gt;="&amp;Assumptions!$B$4)+COUNTIFS($B$4:$B$103,B93,$F$4:$F$103,F93,$M$4:$M$103,"Active",$G$4:$G$103,"&lt;="&amp;Assumptions!$B$4,$H$4:$H$103,"")&gt;1),"Check duplicate space",IF(AND(M93="Active",H93&lt;&gt;"",H93&lt;Assumptions!$B$4),"Check status/end date",IF(AND(M93="Ended",OR(H93="",J93&lt;I93)),"Check closure",IF(AND(M93="Reserved",G93&lt;Assumptions!$B$4),"Check reserved date","OK"))))))))))))</f>
        <v/>
      </c>
    </row>
    <row r="94" ht="22" customHeight="1">
      <c r="A94" s="18" t="n"/>
      <c r="B94" s="18" t="n"/>
      <c r="C94" s="18" t="n"/>
      <c r="D94" s="18" t="n"/>
      <c r="E94" s="18" t="n"/>
      <c r="F94" s="18" t="n"/>
      <c r="G94" s="19" t="n"/>
      <c r="H94" s="19" t="n"/>
      <c r="I94" s="20" t="n"/>
      <c r="J94" s="20" t="n"/>
      <c r="K94" s="21" t="n"/>
      <c r="L94" s="16" t="n"/>
      <c r="M94" s="16" t="n"/>
      <c r="N94" s="8">
        <f>IF(COUNTA(A94:M94)=0,"",IF(NOT(ISNUMBER(G94)),"",IFERROR(MAX(0,MIN(IF(OR(H94="",NOT(ISNUMBER(H94))),Assumptions!$B$4,H94),Assumptions!$B$4)-G94+1),"")))</f>
        <v/>
      </c>
      <c r="O94" s="8">
        <f>IF(COUNTA(A94:M94)=0,"",IF(OR(I94="",NOT(ISNUMBER(I94))),"",IFERROR(MAX(0,I94-IF(OR(J94="",NOT(ISNUMBER(J94))),0,J94)),"")))</f>
        <v/>
      </c>
      <c r="P94" s="10">
        <f>IF(COUNTA(A94:M94)=0,"",IF(AND(M94="Active",ISNUMBER(G94),G94&lt;=Assumptions!$B$4,OR(H94="",AND(ISNUMBER(H94),H94&gt;=Assumptions!$B$4))),IF(ISNUMBER(K94),K94,""),0))</f>
        <v/>
      </c>
      <c r="Q94" s="22">
        <f>IF(COUNTA(A94:M94)=0,"",IF(OR(A94="",B94="",C94="",D94="",E94="",F94="",G94="",L94="",M94=""),"Check required fields",IF(COUNTIF(Assumptions!$D$4:$D$103,B94)=0,"Check property list",IF(COUNTIF($A$4:$A$103,A94)&gt;1,"Check assignment ID",IF(OR(NOT(ISNUMBER(G94)),AND(H94&lt;&gt;"",NOT(ISNUMBER(H94))),AND(ISNUMBER(H94),H94&lt;G94)),"Check dates",IF(OR(I94="",J94="",NOT(ISNUMBER(I94)),NOT(ISNUMBER(J94))),"Check key counts",IF(I94&lt;J94,"Check key counts",IF(AND(K94&lt;&gt;"",NOT(ISNUMBER(K94))),"Check monthly charge",IF(AND(M94="Active",G94&lt;=Assumptions!$B$4,OR(H94="",H94&gt;=Assumptions!$B$4),COUNTIFS($B$4:$B$103,B94,$F$4:$F$103,F94,$M$4:$M$103,"Active",$G$4:$G$103,"&lt;="&amp;Assumptions!$B$4,$H$4:$H$103,"&gt;="&amp;Assumptions!$B$4)+COUNTIFS($B$4:$B$103,B94,$F$4:$F$103,F94,$M$4:$M$103,"Active",$G$4:$G$103,"&lt;="&amp;Assumptions!$B$4,$H$4:$H$103,"")&gt;1),"Check duplicate space",IF(AND(M94="Active",H94&lt;&gt;"",H94&lt;Assumptions!$B$4),"Check status/end date",IF(AND(M94="Ended",OR(H94="",J94&lt;I94)),"Check closure",IF(AND(M94="Reserved",G94&lt;Assumptions!$B$4),"Check reserved date","OK"))))))))))))</f>
        <v/>
      </c>
    </row>
    <row r="95" ht="22" customHeight="1">
      <c r="A95" s="18" t="n"/>
      <c r="B95" s="18" t="n"/>
      <c r="C95" s="18" t="n"/>
      <c r="D95" s="18" t="n"/>
      <c r="E95" s="18" t="n"/>
      <c r="F95" s="18" t="n"/>
      <c r="G95" s="19" t="n"/>
      <c r="H95" s="19" t="n"/>
      <c r="I95" s="20" t="n"/>
      <c r="J95" s="20" t="n"/>
      <c r="K95" s="21" t="n"/>
      <c r="L95" s="16" t="n"/>
      <c r="M95" s="16" t="n"/>
      <c r="N95" s="9">
        <f>IF(COUNTA(A95:M95)=0,"",IF(NOT(ISNUMBER(G95)),"",IFERROR(MAX(0,MIN(IF(OR(H95="",NOT(ISNUMBER(H95))),Assumptions!$B$4,H95),Assumptions!$B$4)-G95+1),"")))</f>
        <v/>
      </c>
      <c r="O95" s="9">
        <f>IF(COUNTA(A95:M95)=0,"",IF(OR(I95="",NOT(ISNUMBER(I95))),"",IFERROR(MAX(0,I95-IF(OR(J95="",NOT(ISNUMBER(J95))),0,J95)),"")))</f>
        <v/>
      </c>
      <c r="P95" s="14">
        <f>IF(COUNTA(A95:M95)=0,"",IF(AND(M95="Active",ISNUMBER(G95),G95&lt;=Assumptions!$B$4,OR(H95="",AND(ISNUMBER(H95),H95&gt;=Assumptions!$B$4))),IF(ISNUMBER(K95),K95,""),0))</f>
        <v/>
      </c>
      <c r="Q95" s="23">
        <f>IF(COUNTA(A95:M95)=0,"",IF(OR(A95="",B95="",C95="",D95="",E95="",F95="",G95="",L95="",M95=""),"Check required fields",IF(COUNTIF(Assumptions!$D$4:$D$103,B95)=0,"Check property list",IF(COUNTIF($A$4:$A$103,A95)&gt;1,"Check assignment ID",IF(OR(NOT(ISNUMBER(G95)),AND(H95&lt;&gt;"",NOT(ISNUMBER(H95))),AND(ISNUMBER(H95),H95&lt;G95)),"Check dates",IF(OR(I95="",J95="",NOT(ISNUMBER(I95)),NOT(ISNUMBER(J95))),"Check key counts",IF(I95&lt;J95,"Check key counts",IF(AND(K95&lt;&gt;"",NOT(ISNUMBER(K95))),"Check monthly charge",IF(AND(M95="Active",G95&lt;=Assumptions!$B$4,OR(H95="",H95&gt;=Assumptions!$B$4),COUNTIFS($B$4:$B$103,B95,$F$4:$F$103,F95,$M$4:$M$103,"Active",$G$4:$G$103,"&lt;="&amp;Assumptions!$B$4,$H$4:$H$103,"&gt;="&amp;Assumptions!$B$4)+COUNTIFS($B$4:$B$103,B95,$F$4:$F$103,F95,$M$4:$M$103,"Active",$G$4:$G$103,"&lt;="&amp;Assumptions!$B$4,$H$4:$H$103,"")&gt;1),"Check duplicate space",IF(AND(M95="Active",H95&lt;&gt;"",H95&lt;Assumptions!$B$4),"Check status/end date",IF(AND(M95="Ended",OR(H95="",J95&lt;I95)),"Check closure",IF(AND(M95="Reserved",G95&lt;Assumptions!$B$4),"Check reserved date","OK"))))))))))))</f>
        <v/>
      </c>
    </row>
    <row r="96" ht="22" customHeight="1">
      <c r="A96" s="18" t="n"/>
      <c r="B96" s="18" t="n"/>
      <c r="C96" s="18" t="n"/>
      <c r="D96" s="18" t="n"/>
      <c r="E96" s="18" t="n"/>
      <c r="F96" s="18" t="n"/>
      <c r="G96" s="19" t="n"/>
      <c r="H96" s="19" t="n"/>
      <c r="I96" s="20" t="n"/>
      <c r="J96" s="20" t="n"/>
      <c r="K96" s="21" t="n"/>
      <c r="L96" s="16" t="n"/>
      <c r="M96" s="16" t="n"/>
      <c r="N96" s="8">
        <f>IF(COUNTA(A96:M96)=0,"",IF(NOT(ISNUMBER(G96)),"",IFERROR(MAX(0,MIN(IF(OR(H96="",NOT(ISNUMBER(H96))),Assumptions!$B$4,H96),Assumptions!$B$4)-G96+1),"")))</f>
        <v/>
      </c>
      <c r="O96" s="8">
        <f>IF(COUNTA(A96:M96)=0,"",IF(OR(I96="",NOT(ISNUMBER(I96))),"",IFERROR(MAX(0,I96-IF(OR(J96="",NOT(ISNUMBER(J96))),0,J96)),"")))</f>
        <v/>
      </c>
      <c r="P96" s="10">
        <f>IF(COUNTA(A96:M96)=0,"",IF(AND(M96="Active",ISNUMBER(G96),G96&lt;=Assumptions!$B$4,OR(H96="",AND(ISNUMBER(H96),H96&gt;=Assumptions!$B$4))),IF(ISNUMBER(K96),K96,""),0))</f>
        <v/>
      </c>
      <c r="Q96" s="22">
        <f>IF(COUNTA(A96:M96)=0,"",IF(OR(A96="",B96="",C96="",D96="",E96="",F96="",G96="",L96="",M96=""),"Check required fields",IF(COUNTIF(Assumptions!$D$4:$D$103,B96)=0,"Check property list",IF(COUNTIF($A$4:$A$103,A96)&gt;1,"Check assignment ID",IF(OR(NOT(ISNUMBER(G96)),AND(H96&lt;&gt;"",NOT(ISNUMBER(H96))),AND(ISNUMBER(H96),H96&lt;G96)),"Check dates",IF(OR(I96="",J96="",NOT(ISNUMBER(I96)),NOT(ISNUMBER(J96))),"Check key counts",IF(I96&lt;J96,"Check key counts",IF(AND(K96&lt;&gt;"",NOT(ISNUMBER(K96))),"Check monthly charge",IF(AND(M96="Active",G96&lt;=Assumptions!$B$4,OR(H96="",H96&gt;=Assumptions!$B$4),COUNTIFS($B$4:$B$103,B96,$F$4:$F$103,F96,$M$4:$M$103,"Active",$G$4:$G$103,"&lt;="&amp;Assumptions!$B$4,$H$4:$H$103,"&gt;="&amp;Assumptions!$B$4)+COUNTIFS($B$4:$B$103,B96,$F$4:$F$103,F96,$M$4:$M$103,"Active",$G$4:$G$103,"&lt;="&amp;Assumptions!$B$4,$H$4:$H$103,"")&gt;1),"Check duplicate space",IF(AND(M96="Active",H96&lt;&gt;"",H96&lt;Assumptions!$B$4),"Check status/end date",IF(AND(M96="Ended",OR(H96="",J96&lt;I96)),"Check closure",IF(AND(M96="Reserved",G96&lt;Assumptions!$B$4),"Check reserved date","OK"))))))))))))</f>
        <v/>
      </c>
    </row>
    <row r="97" ht="22" customHeight="1">
      <c r="A97" s="18" t="n"/>
      <c r="B97" s="18" t="n"/>
      <c r="C97" s="18" t="n"/>
      <c r="D97" s="18" t="n"/>
      <c r="E97" s="18" t="n"/>
      <c r="F97" s="18" t="n"/>
      <c r="G97" s="19" t="n"/>
      <c r="H97" s="19" t="n"/>
      <c r="I97" s="20" t="n"/>
      <c r="J97" s="20" t="n"/>
      <c r="K97" s="21" t="n"/>
      <c r="L97" s="16" t="n"/>
      <c r="M97" s="16" t="n"/>
      <c r="N97" s="9">
        <f>IF(COUNTA(A97:M97)=0,"",IF(NOT(ISNUMBER(G97)),"",IFERROR(MAX(0,MIN(IF(OR(H97="",NOT(ISNUMBER(H97))),Assumptions!$B$4,H97),Assumptions!$B$4)-G97+1),"")))</f>
        <v/>
      </c>
      <c r="O97" s="9">
        <f>IF(COUNTA(A97:M97)=0,"",IF(OR(I97="",NOT(ISNUMBER(I97))),"",IFERROR(MAX(0,I97-IF(OR(J97="",NOT(ISNUMBER(J97))),0,J97)),"")))</f>
        <v/>
      </c>
      <c r="P97" s="14">
        <f>IF(COUNTA(A97:M97)=0,"",IF(AND(M97="Active",ISNUMBER(G97),G97&lt;=Assumptions!$B$4,OR(H97="",AND(ISNUMBER(H97),H97&gt;=Assumptions!$B$4))),IF(ISNUMBER(K97),K97,""),0))</f>
        <v/>
      </c>
      <c r="Q97" s="23">
        <f>IF(COUNTA(A97:M97)=0,"",IF(OR(A97="",B97="",C97="",D97="",E97="",F97="",G97="",L97="",M97=""),"Check required fields",IF(COUNTIF(Assumptions!$D$4:$D$103,B97)=0,"Check property list",IF(COUNTIF($A$4:$A$103,A97)&gt;1,"Check assignment ID",IF(OR(NOT(ISNUMBER(G97)),AND(H97&lt;&gt;"",NOT(ISNUMBER(H97))),AND(ISNUMBER(H97),H97&lt;G97)),"Check dates",IF(OR(I97="",J97="",NOT(ISNUMBER(I97)),NOT(ISNUMBER(J97))),"Check key counts",IF(I97&lt;J97,"Check key counts",IF(AND(K97&lt;&gt;"",NOT(ISNUMBER(K97))),"Check monthly charge",IF(AND(M97="Active",G97&lt;=Assumptions!$B$4,OR(H97="",H97&gt;=Assumptions!$B$4),COUNTIFS($B$4:$B$103,B97,$F$4:$F$103,F97,$M$4:$M$103,"Active",$G$4:$G$103,"&lt;="&amp;Assumptions!$B$4,$H$4:$H$103,"&gt;="&amp;Assumptions!$B$4)+COUNTIFS($B$4:$B$103,B97,$F$4:$F$103,F97,$M$4:$M$103,"Active",$G$4:$G$103,"&lt;="&amp;Assumptions!$B$4,$H$4:$H$103,"")&gt;1),"Check duplicate space",IF(AND(M97="Active",H97&lt;&gt;"",H97&lt;Assumptions!$B$4),"Check status/end date",IF(AND(M97="Ended",OR(H97="",J97&lt;I97)),"Check closure",IF(AND(M97="Reserved",G97&lt;Assumptions!$B$4),"Check reserved date","OK"))))))))))))</f>
        <v/>
      </c>
    </row>
    <row r="98" ht="22" customHeight="1">
      <c r="A98" s="18" t="n"/>
      <c r="B98" s="18" t="n"/>
      <c r="C98" s="18" t="n"/>
      <c r="D98" s="18" t="n"/>
      <c r="E98" s="18" t="n"/>
      <c r="F98" s="18" t="n"/>
      <c r="G98" s="19" t="n"/>
      <c r="H98" s="19" t="n"/>
      <c r="I98" s="20" t="n"/>
      <c r="J98" s="20" t="n"/>
      <c r="K98" s="21" t="n"/>
      <c r="L98" s="16" t="n"/>
      <c r="M98" s="16" t="n"/>
      <c r="N98" s="8">
        <f>IF(COUNTA(A98:M98)=0,"",IF(NOT(ISNUMBER(G98)),"",IFERROR(MAX(0,MIN(IF(OR(H98="",NOT(ISNUMBER(H98))),Assumptions!$B$4,H98),Assumptions!$B$4)-G98+1),"")))</f>
        <v/>
      </c>
      <c r="O98" s="8">
        <f>IF(COUNTA(A98:M98)=0,"",IF(OR(I98="",NOT(ISNUMBER(I98))),"",IFERROR(MAX(0,I98-IF(OR(J98="",NOT(ISNUMBER(J98))),0,J98)),"")))</f>
        <v/>
      </c>
      <c r="P98" s="10">
        <f>IF(COUNTA(A98:M98)=0,"",IF(AND(M98="Active",ISNUMBER(G98),G98&lt;=Assumptions!$B$4,OR(H98="",AND(ISNUMBER(H98),H98&gt;=Assumptions!$B$4))),IF(ISNUMBER(K98),K98,""),0))</f>
        <v/>
      </c>
      <c r="Q98" s="22">
        <f>IF(COUNTA(A98:M98)=0,"",IF(OR(A98="",B98="",C98="",D98="",E98="",F98="",G98="",L98="",M98=""),"Check required fields",IF(COUNTIF(Assumptions!$D$4:$D$103,B98)=0,"Check property list",IF(COUNTIF($A$4:$A$103,A98)&gt;1,"Check assignment ID",IF(OR(NOT(ISNUMBER(G98)),AND(H98&lt;&gt;"",NOT(ISNUMBER(H98))),AND(ISNUMBER(H98),H98&lt;G98)),"Check dates",IF(OR(I98="",J98="",NOT(ISNUMBER(I98)),NOT(ISNUMBER(J98))),"Check key counts",IF(I98&lt;J98,"Check key counts",IF(AND(K98&lt;&gt;"",NOT(ISNUMBER(K98))),"Check monthly charge",IF(AND(M98="Active",G98&lt;=Assumptions!$B$4,OR(H98="",H98&gt;=Assumptions!$B$4),COUNTIFS($B$4:$B$103,B98,$F$4:$F$103,F98,$M$4:$M$103,"Active",$G$4:$G$103,"&lt;="&amp;Assumptions!$B$4,$H$4:$H$103,"&gt;="&amp;Assumptions!$B$4)+COUNTIFS($B$4:$B$103,B98,$F$4:$F$103,F98,$M$4:$M$103,"Active",$G$4:$G$103,"&lt;="&amp;Assumptions!$B$4,$H$4:$H$103,"")&gt;1),"Check duplicate space",IF(AND(M98="Active",H98&lt;&gt;"",H98&lt;Assumptions!$B$4),"Check status/end date",IF(AND(M98="Ended",OR(H98="",J98&lt;I98)),"Check closure",IF(AND(M98="Reserved",G98&lt;Assumptions!$B$4),"Check reserved date","OK"))))))))))))</f>
        <v/>
      </c>
    </row>
    <row r="99" ht="22" customHeight="1">
      <c r="A99" s="18" t="n"/>
      <c r="B99" s="18" t="n"/>
      <c r="C99" s="18" t="n"/>
      <c r="D99" s="18" t="n"/>
      <c r="E99" s="18" t="n"/>
      <c r="F99" s="18" t="n"/>
      <c r="G99" s="19" t="n"/>
      <c r="H99" s="19" t="n"/>
      <c r="I99" s="20" t="n"/>
      <c r="J99" s="20" t="n"/>
      <c r="K99" s="21" t="n"/>
      <c r="L99" s="16" t="n"/>
      <c r="M99" s="16" t="n"/>
      <c r="N99" s="9">
        <f>IF(COUNTA(A99:M99)=0,"",IF(NOT(ISNUMBER(G99)),"",IFERROR(MAX(0,MIN(IF(OR(H99="",NOT(ISNUMBER(H99))),Assumptions!$B$4,H99),Assumptions!$B$4)-G99+1),"")))</f>
        <v/>
      </c>
      <c r="O99" s="9">
        <f>IF(COUNTA(A99:M99)=0,"",IF(OR(I99="",NOT(ISNUMBER(I99))),"",IFERROR(MAX(0,I99-IF(OR(J99="",NOT(ISNUMBER(J99))),0,J99)),"")))</f>
        <v/>
      </c>
      <c r="P99" s="14">
        <f>IF(COUNTA(A99:M99)=0,"",IF(AND(M99="Active",ISNUMBER(G99),G99&lt;=Assumptions!$B$4,OR(H99="",AND(ISNUMBER(H99),H99&gt;=Assumptions!$B$4))),IF(ISNUMBER(K99),K99,""),0))</f>
        <v/>
      </c>
      <c r="Q99" s="23">
        <f>IF(COUNTA(A99:M99)=0,"",IF(OR(A99="",B99="",C99="",D99="",E99="",F99="",G99="",L99="",M99=""),"Check required fields",IF(COUNTIF(Assumptions!$D$4:$D$103,B99)=0,"Check property list",IF(COUNTIF($A$4:$A$103,A99)&gt;1,"Check assignment ID",IF(OR(NOT(ISNUMBER(G99)),AND(H99&lt;&gt;"",NOT(ISNUMBER(H99))),AND(ISNUMBER(H99),H99&lt;G99)),"Check dates",IF(OR(I99="",J99="",NOT(ISNUMBER(I99)),NOT(ISNUMBER(J99))),"Check key counts",IF(I99&lt;J99,"Check key counts",IF(AND(K99&lt;&gt;"",NOT(ISNUMBER(K99))),"Check monthly charge",IF(AND(M99="Active",G99&lt;=Assumptions!$B$4,OR(H99="",H99&gt;=Assumptions!$B$4),COUNTIFS($B$4:$B$103,B99,$F$4:$F$103,F99,$M$4:$M$103,"Active",$G$4:$G$103,"&lt;="&amp;Assumptions!$B$4,$H$4:$H$103,"&gt;="&amp;Assumptions!$B$4)+COUNTIFS($B$4:$B$103,B99,$F$4:$F$103,F99,$M$4:$M$103,"Active",$G$4:$G$103,"&lt;="&amp;Assumptions!$B$4,$H$4:$H$103,"")&gt;1),"Check duplicate space",IF(AND(M99="Active",H99&lt;&gt;"",H99&lt;Assumptions!$B$4),"Check status/end date",IF(AND(M99="Ended",OR(H99="",J99&lt;I99)),"Check closure",IF(AND(M99="Reserved",G99&lt;Assumptions!$B$4),"Check reserved date","OK"))))))))))))</f>
        <v/>
      </c>
    </row>
    <row r="100" ht="22" customHeight="1">
      <c r="A100" s="18" t="n"/>
      <c r="B100" s="18" t="n"/>
      <c r="C100" s="18" t="n"/>
      <c r="D100" s="18" t="n"/>
      <c r="E100" s="18" t="n"/>
      <c r="F100" s="18" t="n"/>
      <c r="G100" s="19" t="n"/>
      <c r="H100" s="19" t="n"/>
      <c r="I100" s="20" t="n"/>
      <c r="J100" s="20" t="n"/>
      <c r="K100" s="21" t="n"/>
      <c r="L100" s="16" t="n"/>
      <c r="M100" s="16" t="n"/>
      <c r="N100" s="8">
        <f>IF(COUNTA(A100:M100)=0,"",IF(NOT(ISNUMBER(G100)),"",IFERROR(MAX(0,MIN(IF(OR(H100="",NOT(ISNUMBER(H100))),Assumptions!$B$4,H100),Assumptions!$B$4)-G100+1),"")))</f>
        <v/>
      </c>
      <c r="O100" s="8">
        <f>IF(COUNTA(A100:M100)=0,"",IF(OR(I100="",NOT(ISNUMBER(I100))),"",IFERROR(MAX(0,I100-IF(OR(J100="",NOT(ISNUMBER(J100))),0,J100)),"")))</f>
        <v/>
      </c>
      <c r="P100" s="10">
        <f>IF(COUNTA(A100:M100)=0,"",IF(AND(M100="Active",ISNUMBER(G100),G100&lt;=Assumptions!$B$4,OR(H100="",AND(ISNUMBER(H100),H100&gt;=Assumptions!$B$4))),IF(ISNUMBER(K100),K100,""),0))</f>
        <v/>
      </c>
      <c r="Q100" s="22">
        <f>IF(COUNTA(A100:M100)=0,"",IF(OR(A100="",B100="",C100="",D100="",E100="",F100="",G100="",L100="",M100=""),"Check required fields",IF(COUNTIF(Assumptions!$D$4:$D$103,B100)=0,"Check property list",IF(COUNTIF($A$4:$A$103,A100)&gt;1,"Check assignment ID",IF(OR(NOT(ISNUMBER(G100)),AND(H100&lt;&gt;"",NOT(ISNUMBER(H100))),AND(ISNUMBER(H100),H100&lt;G100)),"Check dates",IF(OR(I100="",J100="",NOT(ISNUMBER(I100)),NOT(ISNUMBER(J100))),"Check key counts",IF(I100&lt;J100,"Check key counts",IF(AND(K100&lt;&gt;"",NOT(ISNUMBER(K100))),"Check monthly charge",IF(AND(M100="Active",G100&lt;=Assumptions!$B$4,OR(H100="",H100&gt;=Assumptions!$B$4),COUNTIFS($B$4:$B$103,B100,$F$4:$F$103,F100,$M$4:$M$103,"Active",$G$4:$G$103,"&lt;="&amp;Assumptions!$B$4,$H$4:$H$103,"&gt;="&amp;Assumptions!$B$4)+COUNTIFS($B$4:$B$103,B100,$F$4:$F$103,F100,$M$4:$M$103,"Active",$G$4:$G$103,"&lt;="&amp;Assumptions!$B$4,$H$4:$H$103,"")&gt;1),"Check duplicate space",IF(AND(M100="Active",H100&lt;&gt;"",H100&lt;Assumptions!$B$4),"Check status/end date",IF(AND(M100="Ended",OR(H100="",J100&lt;I100)),"Check closure",IF(AND(M100="Reserved",G100&lt;Assumptions!$B$4),"Check reserved date","OK"))))))))))))</f>
        <v/>
      </c>
    </row>
    <row r="101" ht="22" customHeight="1">
      <c r="A101" s="18" t="n"/>
      <c r="B101" s="18" t="n"/>
      <c r="C101" s="18" t="n"/>
      <c r="D101" s="18" t="n"/>
      <c r="E101" s="18" t="n"/>
      <c r="F101" s="18" t="n"/>
      <c r="G101" s="19" t="n"/>
      <c r="H101" s="19" t="n"/>
      <c r="I101" s="20" t="n"/>
      <c r="J101" s="20" t="n"/>
      <c r="K101" s="21" t="n"/>
      <c r="L101" s="16" t="n"/>
      <c r="M101" s="16" t="n"/>
      <c r="N101" s="9">
        <f>IF(COUNTA(A101:M101)=0,"",IF(NOT(ISNUMBER(G101)),"",IFERROR(MAX(0,MIN(IF(OR(H101="",NOT(ISNUMBER(H101))),Assumptions!$B$4,H101),Assumptions!$B$4)-G101+1),"")))</f>
        <v/>
      </c>
      <c r="O101" s="9">
        <f>IF(COUNTA(A101:M101)=0,"",IF(OR(I101="",NOT(ISNUMBER(I101))),"",IFERROR(MAX(0,I101-IF(OR(J101="",NOT(ISNUMBER(J101))),0,J101)),"")))</f>
        <v/>
      </c>
      <c r="P101" s="14">
        <f>IF(COUNTA(A101:M101)=0,"",IF(AND(M101="Active",ISNUMBER(G101),G101&lt;=Assumptions!$B$4,OR(H101="",AND(ISNUMBER(H101),H101&gt;=Assumptions!$B$4))),IF(ISNUMBER(K101),K101,""),0))</f>
        <v/>
      </c>
      <c r="Q101" s="23">
        <f>IF(COUNTA(A101:M101)=0,"",IF(OR(A101="",B101="",C101="",D101="",E101="",F101="",G101="",L101="",M101=""),"Check required fields",IF(COUNTIF(Assumptions!$D$4:$D$103,B101)=0,"Check property list",IF(COUNTIF($A$4:$A$103,A101)&gt;1,"Check assignment ID",IF(OR(NOT(ISNUMBER(G101)),AND(H101&lt;&gt;"",NOT(ISNUMBER(H101))),AND(ISNUMBER(H101),H101&lt;G101)),"Check dates",IF(OR(I101="",J101="",NOT(ISNUMBER(I101)),NOT(ISNUMBER(J101))),"Check key counts",IF(I101&lt;J101,"Check key counts",IF(AND(K101&lt;&gt;"",NOT(ISNUMBER(K101))),"Check monthly charge",IF(AND(M101="Active",G101&lt;=Assumptions!$B$4,OR(H101="",H101&gt;=Assumptions!$B$4),COUNTIFS($B$4:$B$103,B101,$F$4:$F$103,F101,$M$4:$M$103,"Active",$G$4:$G$103,"&lt;="&amp;Assumptions!$B$4,$H$4:$H$103,"&gt;="&amp;Assumptions!$B$4)+COUNTIFS($B$4:$B$103,B101,$F$4:$F$103,F101,$M$4:$M$103,"Active",$G$4:$G$103,"&lt;="&amp;Assumptions!$B$4,$H$4:$H$103,"")&gt;1),"Check duplicate space",IF(AND(M101="Active",H101&lt;&gt;"",H101&lt;Assumptions!$B$4),"Check status/end date",IF(AND(M101="Ended",OR(H101="",J101&lt;I101)),"Check closure",IF(AND(M101="Reserved",G101&lt;Assumptions!$B$4),"Check reserved date","OK"))))))))))))</f>
        <v/>
      </c>
    </row>
    <row r="102" ht="22" customHeight="1">
      <c r="A102" s="18" t="n"/>
      <c r="B102" s="18" t="n"/>
      <c r="C102" s="18" t="n"/>
      <c r="D102" s="18" t="n"/>
      <c r="E102" s="18" t="n"/>
      <c r="F102" s="18" t="n"/>
      <c r="G102" s="19" t="n"/>
      <c r="H102" s="19" t="n"/>
      <c r="I102" s="20" t="n"/>
      <c r="J102" s="20" t="n"/>
      <c r="K102" s="21" t="n"/>
      <c r="L102" s="16" t="n"/>
      <c r="M102" s="16" t="n"/>
      <c r="N102" s="8">
        <f>IF(COUNTA(A102:M102)=0,"",IF(NOT(ISNUMBER(G102)),"",IFERROR(MAX(0,MIN(IF(OR(H102="",NOT(ISNUMBER(H102))),Assumptions!$B$4,H102),Assumptions!$B$4)-G102+1),"")))</f>
        <v/>
      </c>
      <c r="O102" s="8">
        <f>IF(COUNTA(A102:M102)=0,"",IF(OR(I102="",NOT(ISNUMBER(I102))),"",IFERROR(MAX(0,I102-IF(OR(J102="",NOT(ISNUMBER(J102))),0,J102)),"")))</f>
        <v/>
      </c>
      <c r="P102" s="10">
        <f>IF(COUNTA(A102:M102)=0,"",IF(AND(M102="Active",ISNUMBER(G102),G102&lt;=Assumptions!$B$4,OR(H102="",AND(ISNUMBER(H102),H102&gt;=Assumptions!$B$4))),IF(ISNUMBER(K102),K102,""),0))</f>
        <v/>
      </c>
      <c r="Q102" s="22">
        <f>IF(COUNTA(A102:M102)=0,"",IF(OR(A102="",B102="",C102="",D102="",E102="",F102="",G102="",L102="",M102=""),"Check required fields",IF(COUNTIF(Assumptions!$D$4:$D$103,B102)=0,"Check property list",IF(COUNTIF($A$4:$A$103,A102)&gt;1,"Check assignment ID",IF(OR(NOT(ISNUMBER(G102)),AND(H102&lt;&gt;"",NOT(ISNUMBER(H102))),AND(ISNUMBER(H102),H102&lt;G102)),"Check dates",IF(OR(I102="",J102="",NOT(ISNUMBER(I102)),NOT(ISNUMBER(J102))),"Check key counts",IF(I102&lt;J102,"Check key counts",IF(AND(K102&lt;&gt;"",NOT(ISNUMBER(K102))),"Check monthly charge",IF(AND(M102="Active",G102&lt;=Assumptions!$B$4,OR(H102="",H102&gt;=Assumptions!$B$4),COUNTIFS($B$4:$B$103,B102,$F$4:$F$103,F102,$M$4:$M$103,"Active",$G$4:$G$103,"&lt;="&amp;Assumptions!$B$4,$H$4:$H$103,"&gt;="&amp;Assumptions!$B$4)+COUNTIFS($B$4:$B$103,B102,$F$4:$F$103,F102,$M$4:$M$103,"Active",$G$4:$G$103,"&lt;="&amp;Assumptions!$B$4,$H$4:$H$103,"")&gt;1),"Check duplicate space",IF(AND(M102="Active",H102&lt;&gt;"",H102&lt;Assumptions!$B$4),"Check status/end date",IF(AND(M102="Ended",OR(H102="",J102&lt;I102)),"Check closure",IF(AND(M102="Reserved",G102&lt;Assumptions!$B$4),"Check reserved date","OK"))))))))))))</f>
        <v/>
      </c>
    </row>
    <row r="103" ht="22" customHeight="1">
      <c r="A103" s="18" t="n"/>
      <c r="B103" s="18" t="n"/>
      <c r="C103" s="18" t="n"/>
      <c r="D103" s="18" t="n"/>
      <c r="E103" s="18" t="n"/>
      <c r="F103" s="18" t="n"/>
      <c r="G103" s="19" t="n"/>
      <c r="H103" s="19" t="n"/>
      <c r="I103" s="20" t="n"/>
      <c r="J103" s="20" t="n"/>
      <c r="K103" s="21" t="n"/>
      <c r="L103" s="16" t="n"/>
      <c r="M103" s="16" t="n"/>
      <c r="N103" s="9">
        <f>IF(COUNTA(A103:M103)=0,"",IF(NOT(ISNUMBER(G103)),"",IFERROR(MAX(0,MIN(IF(OR(H103="",NOT(ISNUMBER(H103))),Assumptions!$B$4,H103),Assumptions!$B$4)-G103+1),"")))</f>
        <v/>
      </c>
      <c r="O103" s="9">
        <f>IF(COUNTA(A103:M103)=0,"",IF(OR(I103="",NOT(ISNUMBER(I103))),"",IFERROR(MAX(0,I103-IF(OR(J103="",NOT(ISNUMBER(J103))),0,J103)),"")))</f>
        <v/>
      </c>
      <c r="P103" s="14">
        <f>IF(COUNTA(A103:M103)=0,"",IF(AND(M103="Active",ISNUMBER(G103),G103&lt;=Assumptions!$B$4,OR(H103="",AND(ISNUMBER(H103),H103&gt;=Assumptions!$B$4))),IF(ISNUMBER(K103),K103,""),0))</f>
        <v/>
      </c>
      <c r="Q103" s="23">
        <f>IF(COUNTA(A103:M103)=0,"",IF(OR(A103="",B103="",C103="",D103="",E103="",F103="",G103="",L103="",M103=""),"Check required fields",IF(COUNTIF(Assumptions!$D$4:$D$103,B103)=0,"Check property list",IF(COUNTIF($A$4:$A$103,A103)&gt;1,"Check assignment ID",IF(OR(NOT(ISNUMBER(G103)),AND(H103&lt;&gt;"",NOT(ISNUMBER(H103))),AND(ISNUMBER(H103),H103&lt;G103)),"Check dates",IF(OR(I103="",J103="",NOT(ISNUMBER(I103)),NOT(ISNUMBER(J103))),"Check key counts",IF(I103&lt;J103,"Check key counts",IF(AND(K103&lt;&gt;"",NOT(ISNUMBER(K103))),"Check monthly charge",IF(AND(M103="Active",G103&lt;=Assumptions!$B$4,OR(H103="",H103&gt;=Assumptions!$B$4),COUNTIFS($B$4:$B$103,B103,$F$4:$F$103,F103,$M$4:$M$103,"Active",$G$4:$G$103,"&lt;="&amp;Assumptions!$B$4,$H$4:$H$103,"&gt;="&amp;Assumptions!$B$4)+COUNTIFS($B$4:$B$103,B103,$F$4:$F$103,F103,$M$4:$M$103,"Active",$G$4:$G$103,"&lt;="&amp;Assumptions!$B$4,$H$4:$H$103,"")&gt;1),"Check duplicate space",IF(AND(M103="Active",H103&lt;&gt;"",H103&lt;Assumptions!$B$4),"Check status/end date",IF(AND(M103="Ended",OR(H103="",J103&lt;I103)),"Check closure",IF(AND(M103="Reserved",G103&lt;Assumptions!$B$4),"Check reserved date","OK"))))))))))))</f>
        <v/>
      </c>
    </row>
  </sheetData>
  <autoFilter ref="A3:Q103"/>
  <mergeCells count="1">
    <mergeCell ref="A1:Q1"/>
  </mergeCells>
  <conditionalFormatting sqref="Q4:Q103">
    <cfRule type="expression" priority="1" dxfId="1">
      <formula>AND($Q4&lt;&gt;"",$Q4&lt;&gt;"OK")</formula>
    </cfRule>
    <cfRule type="expression" priority="2" dxfId="2">
      <formula>$Q4="OK"</formula>
    </cfRule>
  </conditionalFormatting>
  <conditionalFormatting sqref="O4:O103">
    <cfRule type="expression" priority="3" dxfId="1">
      <formula>AND($M4="Ended",$O4&gt;0)</formula>
    </cfRule>
  </conditionalFormatting>
  <dataValidations count="5">
    <dataValidation sqref="M4:M103" showDropDown="0" showInputMessage="1" showErrorMessage="1" allowBlank="0" errorTitle="Status needs review" error="Select one of the listed status choices." promptTitle="Choose a status" prompt="Select a status from the editable choices in row 2." type="list">
      <formula1>$I$2:$L$2</formula1>
    </dataValidation>
    <dataValidation sqref="L4:L103" showDropDown="0" showInputMessage="1" showErrorMessage="1" allowBlank="0" errorTitle="Responsibility needs review" error="Select one of the listed choices." promptTitle="Choose responsibility" prompt="Select responsibility from the editable choices in row 2." type="list">
      <formula1>$N$2:$P$2</formula1>
    </dataValidation>
    <dataValidation sqref="G4:H103" showDropDown="0" showInputMessage="1" showErrorMessage="1" allowBlank="0" errorTitle="Date needs review" error="Enter a valid calendar date." promptTitle="Enter a date" prompt="Use a valid calendar date in MM/DD/YYYY format." type="date" operator="greaterThan">
      <formula1>0</formula1>
    </dataValidation>
    <dataValidation sqref="I4:J103" showDropDown="0" showInputMessage="1" showErrorMessage="1" allowBlank="0" errorTitle="Key quantity needs review" error="Use zero or a positive whole number." promptTitle="Enter a key quantity" prompt="Enter zero or a positive whole number." type="whole" operator="greaterThanOrEqual">
      <formula1>0</formula1>
    </dataValidation>
    <dataValidation sqref="K4:K103" showDropDown="0" showInputMessage="1" showErrorMessage="1" allowBlank="0" errorTitle="Charge needs review" error="Use zero or a positive amount." promptTitle="Enter a monthly charge" prompt="Enter zero or a positive dollar amount." type="decimal" operator="greaterThanOrEqual">
      <formula1>0</formula1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E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3" customWidth="1" min="3" max="3"/>
    <col width="28" customWidth="1" min="4" max="4"/>
    <col width="19" customWidth="1" min="5" max="5"/>
  </cols>
  <sheetData>
    <row r="1" ht="28" customHeight="1">
      <c r="A1" s="1" t="inlineStr">
        <is>
          <t>Rental Storage Assignment Assumptions</t>
        </is>
      </c>
      <c r="B1" s="26" t="n"/>
      <c r="C1" s="26" t="n"/>
      <c r="D1" s="26" t="n"/>
      <c r="E1" s="27" t="n"/>
    </row>
    <row r="2" ht="28" customHeight="1">
      <c r="A2" s="3" t="inlineStr">
        <is>
          <t>Edit the as-of date, fictional property list, and planning capacities. Capacities are internal inputs, not official limits.</t>
        </is>
      </c>
    </row>
    <row r="3">
      <c r="A3" s="24" t="inlineStr">
        <is>
          <t>Setting</t>
        </is>
      </c>
      <c r="B3" s="24" t="inlineStr">
        <is>
          <t>Value</t>
        </is>
      </c>
      <c r="D3" s="13" t="inlineStr">
        <is>
          <t>Property</t>
        </is>
      </c>
      <c r="E3" s="13" t="inlineStr">
        <is>
          <t>Storage Capacity</t>
        </is>
      </c>
    </row>
    <row r="4" ht="21" customHeight="1">
      <c r="A4" s="5" t="inlineStr">
        <is>
          <t>As-of date</t>
        </is>
      </c>
      <c r="B4" s="25" t="n">
        <v>46276</v>
      </c>
      <c r="D4" s="18" t="inlineStr">
        <is>
          <t>Fictional Cedar Court</t>
        </is>
      </c>
      <c r="E4" s="20" t="n">
        <v>8</v>
      </c>
    </row>
    <row r="5" ht="21" customHeight="1">
      <c r="D5" s="18" t="inlineStr">
        <is>
          <t>Fictional Maple House</t>
        </is>
      </c>
      <c r="E5" s="20" t="n">
        <v>6</v>
      </c>
    </row>
    <row r="6" ht="21" customHeight="1">
      <c r="D6" s="18" t="inlineStr">
        <is>
          <t>Fictional Harbor Flats</t>
        </is>
      </c>
      <c r="E6" s="20" t="n">
        <v>5</v>
      </c>
    </row>
    <row r="7" ht="21" customHeight="1">
      <c r="D7" s="18" t="inlineStr">
        <is>
          <t>Fictional Juniper Place</t>
        </is>
      </c>
      <c r="E7" s="20" t="n">
        <v>7</v>
      </c>
    </row>
    <row r="8" ht="21" customHeight="1">
      <c r="D8" s="18" t="inlineStr">
        <is>
          <t>Fictional Orchard Row</t>
        </is>
      </c>
      <c r="E8" s="20" t="n">
        <v>4</v>
      </c>
    </row>
    <row r="9" ht="21" customHeight="1">
      <c r="D9" s="18" t="n"/>
      <c r="E9" s="20" t="n"/>
    </row>
    <row r="10" ht="21" customHeight="1">
      <c r="D10" s="18" t="n"/>
      <c r="E10" s="20" t="n"/>
    </row>
    <row r="11" ht="21" customHeight="1">
      <c r="D11" s="18" t="n"/>
      <c r="E11" s="20" t="n"/>
    </row>
    <row r="12" ht="21" customHeight="1">
      <c r="D12" s="18" t="n"/>
      <c r="E12" s="20" t="n"/>
    </row>
    <row r="13" ht="21" customHeight="1">
      <c r="D13" s="18" t="n"/>
      <c r="E13" s="20" t="n"/>
    </row>
    <row r="14" ht="21" customHeight="1">
      <c r="D14" s="18" t="n"/>
      <c r="E14" s="20" t="n"/>
    </row>
    <row r="15" ht="21" customHeight="1">
      <c r="D15" s="18" t="n"/>
      <c r="E15" s="20" t="n"/>
    </row>
    <row r="16" ht="21" customHeight="1">
      <c r="D16" s="18" t="n"/>
      <c r="E16" s="20" t="n"/>
    </row>
    <row r="17" ht="21" customHeight="1">
      <c r="D17" s="18" t="n"/>
      <c r="E17" s="20" t="n"/>
    </row>
    <row r="18" ht="21" customHeight="1">
      <c r="D18" s="18" t="n"/>
      <c r="E18" s="20" t="n"/>
    </row>
    <row r="19" ht="21" customHeight="1">
      <c r="D19" s="18" t="n"/>
      <c r="E19" s="20" t="n"/>
    </row>
    <row r="20" ht="21" customHeight="1">
      <c r="D20" s="18" t="n"/>
      <c r="E20" s="20" t="n"/>
    </row>
    <row r="21" ht="21" customHeight="1">
      <c r="D21" s="18" t="n"/>
      <c r="E21" s="20" t="n"/>
    </row>
    <row r="22" ht="21" customHeight="1">
      <c r="D22" s="18" t="n"/>
      <c r="E22" s="20" t="n"/>
    </row>
    <row r="23" ht="21" customHeight="1">
      <c r="D23" s="18" t="n"/>
      <c r="E23" s="20" t="n"/>
    </row>
    <row r="24" ht="21" customHeight="1">
      <c r="D24" s="18" t="n"/>
      <c r="E24" s="20" t="n"/>
    </row>
    <row r="25" ht="21" customHeight="1">
      <c r="D25" s="18" t="n"/>
      <c r="E25" s="20" t="n"/>
    </row>
    <row r="26" ht="21" customHeight="1">
      <c r="D26" s="18" t="n"/>
      <c r="E26" s="20" t="n"/>
    </row>
    <row r="27" ht="21" customHeight="1">
      <c r="D27" s="18" t="n"/>
      <c r="E27" s="20" t="n"/>
    </row>
    <row r="28" ht="21" customHeight="1">
      <c r="D28" s="18" t="n"/>
      <c r="E28" s="20" t="n"/>
    </row>
    <row r="29" ht="21" customHeight="1">
      <c r="D29" s="18" t="n"/>
      <c r="E29" s="20" t="n"/>
    </row>
    <row r="30" ht="21" customHeight="1">
      <c r="D30" s="18" t="n"/>
      <c r="E30" s="20" t="n"/>
    </row>
    <row r="31" ht="21" customHeight="1">
      <c r="D31" s="18" t="n"/>
      <c r="E31" s="20" t="n"/>
    </row>
    <row r="32" ht="21" customHeight="1">
      <c r="D32" s="18" t="n"/>
      <c r="E32" s="20" t="n"/>
    </row>
    <row r="33" ht="21" customHeight="1">
      <c r="D33" s="18" t="n"/>
      <c r="E33" s="20" t="n"/>
    </row>
    <row r="34" ht="21" customHeight="1">
      <c r="D34" s="18" t="n"/>
      <c r="E34" s="20" t="n"/>
    </row>
    <row r="35" ht="21" customHeight="1">
      <c r="D35" s="18" t="n"/>
      <c r="E35" s="20" t="n"/>
    </row>
    <row r="36" ht="21" customHeight="1">
      <c r="D36" s="18" t="n"/>
      <c r="E36" s="20" t="n"/>
    </row>
    <row r="37" ht="21" customHeight="1">
      <c r="D37" s="18" t="n"/>
      <c r="E37" s="20" t="n"/>
    </row>
    <row r="38" ht="21" customHeight="1">
      <c r="D38" s="18" t="n"/>
      <c r="E38" s="20" t="n"/>
    </row>
    <row r="39" ht="21" customHeight="1">
      <c r="D39" s="18" t="n"/>
      <c r="E39" s="20" t="n"/>
    </row>
    <row r="40" ht="21" customHeight="1">
      <c r="D40" s="18" t="n"/>
      <c r="E40" s="20" t="n"/>
    </row>
    <row r="41" ht="21" customHeight="1">
      <c r="D41" s="18" t="n"/>
      <c r="E41" s="20" t="n"/>
    </row>
    <row r="42" ht="21" customHeight="1">
      <c r="D42" s="18" t="n"/>
      <c r="E42" s="20" t="n"/>
    </row>
    <row r="43" ht="21" customHeight="1">
      <c r="D43" s="18" t="n"/>
      <c r="E43" s="20" t="n"/>
    </row>
    <row r="44" ht="21" customHeight="1">
      <c r="D44" s="18" t="n"/>
      <c r="E44" s="20" t="n"/>
    </row>
    <row r="45" ht="21" customHeight="1">
      <c r="D45" s="18" t="n"/>
      <c r="E45" s="20" t="n"/>
    </row>
    <row r="46" ht="21" customHeight="1">
      <c r="D46" s="18" t="n"/>
      <c r="E46" s="20" t="n"/>
    </row>
    <row r="47" ht="21" customHeight="1">
      <c r="D47" s="18" t="n"/>
      <c r="E47" s="20" t="n"/>
    </row>
    <row r="48" ht="21" customHeight="1">
      <c r="D48" s="18" t="n"/>
      <c r="E48" s="20" t="n"/>
    </row>
    <row r="49" ht="21" customHeight="1">
      <c r="D49" s="18" t="n"/>
      <c r="E49" s="20" t="n"/>
    </row>
    <row r="50" ht="21" customHeight="1">
      <c r="D50" s="18" t="n"/>
      <c r="E50" s="20" t="n"/>
    </row>
    <row r="51" ht="21" customHeight="1">
      <c r="D51" s="18" t="n"/>
      <c r="E51" s="20" t="n"/>
    </row>
    <row r="52" ht="21" customHeight="1">
      <c r="D52" s="18" t="n"/>
      <c r="E52" s="20" t="n"/>
    </row>
    <row r="53" ht="21" customHeight="1">
      <c r="D53" s="18" t="n"/>
      <c r="E53" s="20" t="n"/>
    </row>
    <row r="54" ht="21" customHeight="1">
      <c r="D54" s="18" t="n"/>
      <c r="E54" s="20" t="n"/>
    </row>
    <row r="55" ht="21" customHeight="1">
      <c r="D55" s="18" t="n"/>
      <c r="E55" s="20" t="n"/>
    </row>
    <row r="56" ht="21" customHeight="1">
      <c r="D56" s="18" t="n"/>
      <c r="E56" s="20" t="n"/>
    </row>
    <row r="57" ht="21" customHeight="1">
      <c r="D57" s="18" t="n"/>
      <c r="E57" s="20" t="n"/>
    </row>
    <row r="58" ht="21" customHeight="1">
      <c r="D58" s="18" t="n"/>
      <c r="E58" s="20" t="n"/>
    </row>
    <row r="59" ht="21" customHeight="1">
      <c r="D59" s="18" t="n"/>
      <c r="E59" s="20" t="n"/>
    </row>
    <row r="60" ht="21" customHeight="1">
      <c r="D60" s="18" t="n"/>
      <c r="E60" s="20" t="n"/>
    </row>
    <row r="61" ht="21" customHeight="1">
      <c r="D61" s="18" t="n"/>
      <c r="E61" s="20" t="n"/>
    </row>
    <row r="62" ht="21" customHeight="1">
      <c r="D62" s="18" t="n"/>
      <c r="E62" s="20" t="n"/>
    </row>
    <row r="63" ht="21" customHeight="1">
      <c r="D63" s="18" t="n"/>
      <c r="E63" s="20" t="n"/>
    </row>
    <row r="64" ht="21" customHeight="1">
      <c r="D64" s="18" t="n"/>
      <c r="E64" s="20" t="n"/>
    </row>
    <row r="65" ht="21" customHeight="1">
      <c r="D65" s="18" t="n"/>
      <c r="E65" s="20" t="n"/>
    </row>
    <row r="66" ht="21" customHeight="1">
      <c r="D66" s="18" t="n"/>
      <c r="E66" s="20" t="n"/>
    </row>
    <row r="67" ht="21" customHeight="1">
      <c r="D67" s="18" t="n"/>
      <c r="E67" s="20" t="n"/>
    </row>
    <row r="68" ht="21" customHeight="1">
      <c r="D68" s="18" t="n"/>
      <c r="E68" s="20" t="n"/>
    </row>
    <row r="69" ht="21" customHeight="1">
      <c r="D69" s="18" t="n"/>
      <c r="E69" s="20" t="n"/>
    </row>
    <row r="70" ht="21" customHeight="1">
      <c r="D70" s="18" t="n"/>
      <c r="E70" s="20" t="n"/>
    </row>
    <row r="71" ht="21" customHeight="1">
      <c r="D71" s="18" t="n"/>
      <c r="E71" s="20" t="n"/>
    </row>
    <row r="72" ht="21" customHeight="1">
      <c r="D72" s="18" t="n"/>
      <c r="E72" s="20" t="n"/>
    </row>
    <row r="73" ht="21" customHeight="1">
      <c r="D73" s="18" t="n"/>
      <c r="E73" s="20" t="n"/>
    </row>
    <row r="74" ht="21" customHeight="1">
      <c r="D74" s="18" t="n"/>
      <c r="E74" s="20" t="n"/>
    </row>
    <row r="75" ht="21" customHeight="1">
      <c r="D75" s="18" t="n"/>
      <c r="E75" s="20" t="n"/>
    </row>
    <row r="76" ht="21" customHeight="1">
      <c r="D76" s="18" t="n"/>
      <c r="E76" s="20" t="n"/>
    </row>
    <row r="77" ht="21" customHeight="1">
      <c r="D77" s="18" t="n"/>
      <c r="E77" s="20" t="n"/>
    </row>
    <row r="78" ht="21" customHeight="1">
      <c r="D78" s="18" t="n"/>
      <c r="E78" s="20" t="n"/>
    </row>
    <row r="79" ht="21" customHeight="1">
      <c r="D79" s="18" t="n"/>
      <c r="E79" s="20" t="n"/>
    </row>
    <row r="80" ht="21" customHeight="1">
      <c r="D80" s="18" t="n"/>
      <c r="E80" s="20" t="n"/>
    </row>
    <row r="81" ht="21" customHeight="1">
      <c r="D81" s="18" t="n"/>
      <c r="E81" s="20" t="n"/>
    </row>
    <row r="82" ht="21" customHeight="1">
      <c r="D82" s="18" t="n"/>
      <c r="E82" s="20" t="n"/>
    </row>
    <row r="83" ht="21" customHeight="1">
      <c r="D83" s="18" t="n"/>
      <c r="E83" s="20" t="n"/>
    </row>
    <row r="84" ht="21" customHeight="1">
      <c r="D84" s="18" t="n"/>
      <c r="E84" s="20" t="n"/>
    </row>
    <row r="85" ht="21" customHeight="1">
      <c r="D85" s="18" t="n"/>
      <c r="E85" s="20" t="n"/>
    </row>
    <row r="86" ht="21" customHeight="1">
      <c r="D86" s="18" t="n"/>
      <c r="E86" s="20" t="n"/>
    </row>
    <row r="87" ht="21" customHeight="1">
      <c r="D87" s="18" t="n"/>
      <c r="E87" s="20" t="n"/>
    </row>
    <row r="88" ht="21" customHeight="1">
      <c r="D88" s="18" t="n"/>
      <c r="E88" s="20" t="n"/>
    </row>
    <row r="89" ht="21" customHeight="1">
      <c r="D89" s="18" t="n"/>
      <c r="E89" s="20" t="n"/>
    </row>
    <row r="90" ht="21" customHeight="1">
      <c r="D90" s="18" t="n"/>
      <c r="E90" s="20" t="n"/>
    </row>
    <row r="91" ht="21" customHeight="1">
      <c r="D91" s="18" t="n"/>
      <c r="E91" s="20" t="n"/>
    </row>
    <row r="92" ht="21" customHeight="1">
      <c r="D92" s="18" t="n"/>
      <c r="E92" s="20" t="n"/>
    </row>
    <row r="93" ht="21" customHeight="1">
      <c r="D93" s="18" t="n"/>
      <c r="E93" s="20" t="n"/>
    </row>
    <row r="94" ht="21" customHeight="1">
      <c r="D94" s="18" t="n"/>
      <c r="E94" s="20" t="n"/>
    </row>
    <row r="95" ht="21" customHeight="1">
      <c r="D95" s="18" t="n"/>
      <c r="E95" s="20" t="n"/>
    </row>
    <row r="96" ht="21" customHeight="1">
      <c r="D96" s="18" t="n"/>
      <c r="E96" s="20" t="n"/>
    </row>
    <row r="97" ht="21" customHeight="1">
      <c r="D97" s="18" t="n"/>
      <c r="E97" s="20" t="n"/>
    </row>
    <row r="98" ht="21" customHeight="1">
      <c r="D98" s="18" t="n"/>
      <c r="E98" s="20" t="n"/>
    </row>
    <row r="99" ht="21" customHeight="1">
      <c r="D99" s="18" t="n"/>
      <c r="E99" s="20" t="n"/>
    </row>
    <row r="100" ht="21" customHeight="1">
      <c r="D100" s="18" t="n"/>
      <c r="E100" s="20" t="n"/>
    </row>
    <row r="101" ht="21" customHeight="1">
      <c r="D101" s="18" t="n"/>
      <c r="E101" s="20" t="n"/>
    </row>
    <row r="102" ht="21" customHeight="1">
      <c r="D102" s="18" t="n"/>
      <c r="E102" s="20" t="n"/>
    </row>
    <row r="103" ht="21" customHeight="1">
      <c r="D103" s="18" t="n"/>
      <c r="E103" s="20" t="n"/>
    </row>
  </sheetData>
  <autoFilter ref="D3:E103"/>
  <mergeCells count="1">
    <mergeCell ref="A1:E1"/>
  </mergeCells>
  <conditionalFormatting sqref="D4:E103">
    <cfRule type="expression" priority="1" dxfId="1">
      <formula>AND($D4&lt;&gt;"",COUNTIF($D$4:$D$103,$D4)&gt;1)</formula>
    </cfRule>
    <cfRule type="expression" priority="2" dxfId="1">
      <formula>AND($D4&lt;&gt;"",OR($E4="",NOT(ISNUMBER($E4)),$E4&lt;0))</formula>
    </cfRule>
  </conditionalFormatting>
  <dataValidations count="2">
    <dataValidation sqref="B4" showDropDown="0" showInputMessage="1" showErrorMessage="1" allowBlank="0" errorTitle="Date needs review" error="Enter a valid calendar date." promptTitle="Set the review date" prompt="Enter the date used by occupancy calculations." type="date" operator="greaterThan">
      <formula1>0</formula1>
    </dataValidation>
    <dataValidation sqref="E4:E103" showDropDown="0" showInputMessage="1" showErrorMessage="1" allowBlank="0" errorTitle="Capacity needs review" error="Use zero or a positive whole number." promptTitle="Enter storage capacity" prompt="Enter zero or a positive whole number." type="whole" operator="greaterThanOrEqual">
      <formula1>0</formula1>
    </dataValidation>
  </dataValidations>
  <pageMargins left="0.25" right="0.2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Rental Storage Assignment Register</dc:title>
  <dc:subject xmlns:dc="http://purl.org/dc/elements/1.1/">Storage locker assignments, keys, charges, and occupancy dates</dc:subject>
  <dcterms:created xmlns:dcterms="http://purl.org/dc/terms/" xmlns:xsi="http://www.w3.org/2001/XMLSchema-instance" xsi:type="dcterms:W3CDTF">2026-09-11T03:13:06Z</dcterms:created>
  <dcterms:modified xmlns:dcterms="http://purl.org/dc/terms/" xmlns:xsi="http://www.w3.org/2001/XMLSchema-instance" xsi:type="dcterms:W3CDTF">2026-09-11T03:13:06+00:00Z</dcterms:modified>
</cp:coreProperties>
</file>