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'Requests'!$A$4:$P$104</definedName>
    <definedName name="_xlnm._FilterDatabase" localSheetId="2" hidden="1">'Assumptions'!$A$3:$C$27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53D"/>
      <sz val="10"/>
    </font>
    <font>
      <name val="Calibri"/>
      <color rgb="0024353D"/>
      <sz val="10"/>
    </font>
    <font>
      <name val="Calibri"/>
      <b val="1"/>
      <color rgb="00FFFFFF"/>
      <sz val="11"/>
    </font>
    <font>
      <name val="Calibri"/>
      <i val="1"/>
      <color rgb="005F706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4353D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'Summary'!$D$5:$D$12</f>
            </numRef>
          </cat>
          <val>
            <numRef>
              <f>'Summary'!$E$5:$E$12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Fictional Workbook</author>
  </authors>
  <commentList>
    <comment ref="G4" authorId="0" shapeId="0">
      <text>
        <t>Calculated from the received date and the request type's target calendar days.</t>
      </text>
    </comment>
    <comment ref="K4" authorId="0" shapeId="0">
      <text>
        <t>Optional reference amount. Use the operating convention appropriate for the record.</t>
      </text>
    </comment>
    <comment ref="O4" authorId="0" shapeId="0">
      <text>
        <t>Calculated timing prompt based on the editable as-of date and target date.</t>
      </text>
    </comment>
    <comment ref="P4" authorId="0" shapeId="0">
      <text>
        <t>Calculated prompt for missing or inconsistent information.</t>
      </text>
    </comment>
  </commentList>
</comments>
</file>

<file path=xl/comments/comment2.xml><?xml version="1.0" encoding="utf-8"?>
<comments xmlns="http://schemas.openxmlformats.org/spreadsheetml/2006/main">
  <authors>
    <author>Fictional Workbook</author>
  </authors>
  <commentList>
    <comment ref="C4" authorId="0" shapeId="0">
      <text>
        <t>Editable internal target in calendar days.</t>
      </text>
    </comment>
    <comment ref="C5" authorId="0" shapeId="0">
      <text>
        <t>Editable internal target in calendar days.</t>
      </text>
    </comment>
    <comment ref="C6" authorId="0" shapeId="0">
      <text>
        <t>Editable internal target in calendar days.</t>
      </text>
    </comment>
    <comment ref="C7" authorId="0" shapeId="0">
      <text>
        <t>Editable internal target in calendar days.</t>
      </text>
    </comment>
    <comment ref="C8" authorId="0" shapeId="0">
      <text>
        <t>Editable internal target in calendar days.</t>
      </text>
    </comment>
    <comment ref="C9" authorId="0" shapeId="0">
      <text>
        <t>Editable internal target in calendar days.</t>
      </text>
    </comment>
    <comment ref="C10" authorId="0" shapeId="0">
      <text>
        <t>Editable internal target in calendar days.</t>
      </text>
    </comment>
    <comment ref="C11" authorId="0" shapeId="0">
      <text>
        <t>Editable internal target in calendar days.</t>
      </text>
    </comment>
    <comment ref="C12" authorId="0" shapeId="0">
      <text>
        <t>Editable internal target in calendar days.</t>
      </text>
    </comment>
    <comment ref="C26" authorId="0" shapeId="0">
      <text>
        <t>Timing checks use this editable review date.</t>
      </text>
    </comment>
    <comment ref="C27" authorId="0" shapeId="0">
      <text>
        <t>Requests due within this many calendar days receive a review prompt.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71999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L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24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Tenant Service Request Tracker — Summary</t>
        </is>
      </c>
    </row>
    <row r="2">
      <c r="A2" s="2" t="inlineStr">
        <is>
          <t>As-of date</t>
        </is>
      </c>
      <c r="B2" s="3">
        <f>Assumptions!$C$26</f>
        <v/>
      </c>
    </row>
    <row r="3"/>
    <row r="4">
      <c r="A4" s="4" t="inlineStr">
        <is>
          <t>Indicator</t>
        </is>
      </c>
      <c r="B4" s="4" t="inlineStr">
        <is>
          <t>Calculated Value</t>
        </is>
      </c>
      <c r="D4" s="4" t="inlineStr">
        <is>
          <t>Status</t>
        </is>
      </c>
      <c r="E4" s="4" t="inlineStr">
        <is>
          <t>Request Count</t>
        </is>
      </c>
    </row>
    <row r="5">
      <c r="A5" s="5" t="inlineStr">
        <is>
          <t>Total requests</t>
        </is>
      </c>
      <c r="B5" s="6">
        <f>COUNTIF(Requests!$A$5:$A$104,"&lt;&gt;")</f>
        <v/>
      </c>
      <c r="D5" s="7">
        <f>Assumptions!B18</f>
        <v/>
      </c>
      <c r="E5" s="6">
        <f>IF(D5="","",COUNTIF(Requests!$L$5:$L$104,D5))</f>
        <v/>
      </c>
    </row>
    <row r="6">
      <c r="A6" s="8" t="inlineStr">
        <is>
          <t>Active requests</t>
        </is>
      </c>
      <c r="B6" s="9">
        <f>IF(COUNTA(Assumptions!$B$18:$B$22)&lt;5,"",COUNTIF(Requests!$L$5:$L$104,Assumptions!$B$18)+COUNTIF(Requests!$L$5:$L$104,Assumptions!$B$19)+COUNTIF(Requests!$L$5:$L$104,Assumptions!$B$20)+COUNTIF(Requests!$L$5:$L$104,Assumptions!$B$21)+COUNTIF(Requests!$L$5:$L$104,Assumptions!$B$22))</f>
        <v/>
      </c>
      <c r="D6" s="10">
        <f>Assumptions!B19</f>
        <v/>
      </c>
      <c r="E6" s="9">
        <f>IF(D6="","",COUNTIF(Requests!$L$5:$L$104,D6))</f>
        <v/>
      </c>
    </row>
    <row r="7">
      <c r="A7" s="5" t="inlineStr">
        <is>
          <t>Past due</t>
        </is>
      </c>
      <c r="B7" s="6">
        <f>COUNTIF(Requests!$O$5:$O$104,"Past due")</f>
        <v/>
      </c>
      <c r="D7" s="7">
        <f>Assumptions!B20</f>
        <v/>
      </c>
      <c r="E7" s="6">
        <f>IF(D7="","",COUNTIF(Requests!$L$5:$L$104,D7))</f>
        <v/>
      </c>
    </row>
    <row r="8">
      <c r="A8" s="8" t="inlineStr">
        <is>
          <t>Due today or soon</t>
        </is>
      </c>
      <c r="B8" s="9">
        <f>COUNTIF(Requests!$O$5:$O$104,"Due today")+COUNTIF(Requests!$O$5:$O$104,"Due soon")</f>
        <v/>
      </c>
      <c r="D8" s="10">
        <f>Assumptions!B21</f>
        <v/>
      </c>
      <c r="E8" s="9">
        <f>IF(D8="","",COUNTIF(Requests!$L$5:$L$104,D8))</f>
        <v/>
      </c>
    </row>
    <row r="9">
      <c r="A9" s="5" t="inlineStr">
        <is>
          <t>Resolved or closed</t>
        </is>
      </c>
      <c r="B9" s="6">
        <f>IF(COUNTA(Assumptions!$B$23:$B$24)&lt;2,"",COUNTIF(Requests!$L$5:$L$104,Assumptions!$B$23)+COUNTIF(Requests!$L$5:$L$104,Assumptions!$B$24))</f>
        <v/>
      </c>
      <c r="D9" s="7">
        <f>Assumptions!B22</f>
        <v/>
      </c>
      <c r="E9" s="6">
        <f>IF(D9="","",COUNTIF(Requests!$L$5:$L$104,D9))</f>
        <v/>
      </c>
    </row>
    <row r="10">
      <c r="A10" s="8" t="inlineStr">
        <is>
          <t>Average resolution days</t>
        </is>
      </c>
      <c r="B10" s="11">
        <f>IFERROR(AVERAGE(Requests!$N$5:$N$104),"")</f>
        <v/>
      </c>
      <c r="D10" s="10">
        <f>Assumptions!B23</f>
        <v/>
      </c>
      <c r="E10" s="9">
        <f>IF(D10="","",COUNTIF(Requests!$L$5:$L$104,D10))</f>
        <v/>
      </c>
    </row>
    <row r="11">
      <c r="A11" s="5" t="inlineStr">
        <is>
          <t>Net related amount</t>
        </is>
      </c>
      <c r="B11" s="12">
        <f>IF(COUNT(Requests!$K$5:$K$104)=0,"",SUM(Requests!$K$5:$K$104))</f>
        <v/>
      </c>
      <c r="D11" s="7">
        <f>Assumptions!B24</f>
        <v/>
      </c>
      <c r="E11" s="6">
        <f>IF(D11="","",COUNTIF(Requests!$L$5:$L$104,D11))</f>
        <v/>
      </c>
    </row>
    <row r="12">
      <c r="A12" s="8" t="inlineStr">
        <is>
          <t>Records to check</t>
        </is>
      </c>
      <c r="B12" s="9">
        <f>COUNTIF(Requests!$P$5:$P$104,"Check*")</f>
        <v/>
      </c>
      <c r="D12" s="10">
        <f>Assumptions!B25</f>
        <v/>
      </c>
      <c r="E12" s="9">
        <f>IF(D12="","",COUNTIF(Requests!$L$5:$L$104,D12))</f>
        <v/>
      </c>
    </row>
  </sheetData>
  <mergeCells count="1">
    <mergeCell ref="A1:L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9">
    <cfRule type="expression" priority="3" dxfId="2">
      <formula>B9&gt;0</formula>
    </cfRule>
  </conditionalFormatting>
  <conditionalFormatting sqref="B12">
    <cfRule type="expression" priority="4" dxfId="0">
      <formula>B12&gt;0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S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4" customWidth="1" min="3" max="3"/>
    <col width="27" customWidth="1" min="4" max="4"/>
    <col width="28" customWidth="1" min="5" max="5"/>
    <col width="14" customWidth="1" min="6" max="6"/>
    <col width="14" customWidth="1" min="7" max="7"/>
    <col width="14" customWidth="1" min="8" max="8"/>
    <col width="52" customWidth="1" min="9" max="9"/>
    <col width="22" customWidth="1" min="10" max="10"/>
    <col width="17" customWidth="1" min="11" max="11"/>
    <col width="20" customWidth="1" min="12" max="12"/>
    <col width="12" customWidth="1" min="13" max="13"/>
    <col width="15" customWidth="1" min="14" max="14"/>
    <col width="21" customWidth="1" min="15" max="15"/>
    <col width="2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8" customHeight="1">
      <c r="A1" s="1" t="inlineStr">
        <is>
          <t>Tenant Service Request Tracker</t>
        </is>
      </c>
    </row>
    <row r="2" ht="32" customHeight="1">
      <c r="A2" s="13" t="inlineStr">
        <is>
          <t>Enter non-maintenance account and administrative requests. Alerts are review prompts; verify details before acting.</t>
        </is>
      </c>
    </row>
    <row r="3"/>
    <row r="4" ht="40" customHeight="1">
      <c r="A4" s="14" t="inlineStr">
        <is>
          <t>Request ID</t>
        </is>
      </c>
      <c r="B4" s="14" t="inlineStr">
        <is>
          <t>Property</t>
        </is>
      </c>
      <c r="C4" s="14" t="inlineStr">
        <is>
          <t>Unit</t>
        </is>
      </c>
      <c r="D4" s="14" t="inlineStr">
        <is>
          <t>Tenant / Household</t>
        </is>
      </c>
      <c r="E4" s="14" t="inlineStr">
        <is>
          <t>Request Type</t>
        </is>
      </c>
      <c r="F4" s="14" t="inlineStr">
        <is>
          <t>Received Date</t>
        </is>
      </c>
      <c r="G4" s="14" t="inlineStr">
        <is>
          <t>Target Date</t>
        </is>
      </c>
      <c r="H4" s="14" t="inlineStr">
        <is>
          <t>Resolved Date</t>
        </is>
      </c>
      <c r="I4" s="14" t="inlineStr">
        <is>
          <t>Request Description</t>
        </is>
      </c>
      <c r="J4" s="14" t="inlineStr">
        <is>
          <t>Responsible Role</t>
        </is>
      </c>
      <c r="K4" s="14" t="inlineStr">
        <is>
          <t>Related Amount</t>
        </is>
      </c>
      <c r="L4" s="14" t="inlineStr">
        <is>
          <t>Status</t>
        </is>
      </c>
      <c r="M4" s="14" t="inlineStr">
        <is>
          <t>Days Open</t>
        </is>
      </c>
      <c r="N4" s="14" t="inlineStr">
        <is>
          <t>Resolution Days</t>
        </is>
      </c>
      <c r="O4" s="14" t="inlineStr">
        <is>
          <t>Timing Check</t>
        </is>
      </c>
      <c r="P4" s="14" t="inlineStr">
        <is>
          <t>Record Check</t>
        </is>
      </c>
    </row>
    <row r="5" ht="30" customHeight="1">
      <c r="A5" s="15" t="inlineStr">
        <is>
          <t>DEMO-SR-001</t>
        </is>
      </c>
      <c r="B5" s="15" t="inlineStr">
        <is>
          <t>Fictional Cedar Court</t>
        </is>
      </c>
      <c r="C5" s="16" t="inlineStr">
        <is>
          <t>Demo Unit A-01</t>
        </is>
      </c>
      <c r="D5" s="15" t="inlineStr">
        <is>
          <t>Fictional Rowan Household</t>
        </is>
      </c>
      <c r="E5" s="16" t="inlineStr">
        <is>
          <t>Account Question</t>
        </is>
      </c>
      <c r="F5" s="17" t="n">
        <v>46275</v>
      </c>
      <c r="G5" s="18">
        <f>IF(A5="","",IF(OR(E5="",NOT(ISNUMBER(F5))),"",IFERROR(IF(NOT(ISNUMBER(VLOOKUP(E5,Assumptions!$B$4:$C$12,2,FALSE))),"",F5+VLOOKUP(E5,Assumptions!$B$4:$C$12,2,FALSE)),"")))</f>
        <v/>
      </c>
      <c r="H5" s="17" t="n"/>
      <c r="I5" s="19" t="inlineStr">
        <is>
          <t>Fictional household requests an explanation of a sample ledger line.</t>
        </is>
      </c>
      <c r="J5" s="16" t="inlineStr">
        <is>
          <t>Accounting</t>
        </is>
      </c>
      <c r="K5" s="20" t="n">
        <v>125.75</v>
      </c>
      <c r="L5" s="16" t="inlineStr">
        <is>
          <t>New</t>
        </is>
      </c>
      <c r="M5" s="21">
        <f>IF(A5="","",IF(OR(L5="",L5=Assumptions!$B$23,L5=Assumptions!$B$24,L5=Assumptions!$B$25,NOT(ISNUMBER(F5)),NOT(ISNUMBER(Assumptions!$C$26))),"",MAX(0,Assumptions!$C$26-F5)))</f>
        <v/>
      </c>
      <c r="N5" s="21">
        <f>IF(A5="","",IF(OR(L5=Assumptions!$B$23,L5=Assumptions!$B$24),IF(OR(NOT(ISNUMBER(F5)),NOT(ISNUMBER(H5)),H5&lt;F5),"",H5-F5),""))</f>
        <v/>
      </c>
      <c r="O5" s="22">
        <f>IF(A5="","",IF(L5=Assumptions!$B$25,"No action",IF(OR(E5="",F5="",L5=""),"Check record",IF(NOT(ISNUMBER(Assumptions!$C$26)),"Check as-of date",IF(OR(L5=Assumptions!$B$23,L5=Assumptions!$B$24),IF(NOT(ISNUMBER(H5)),"Check close date",IF(NOT(ISNUMBER(G5)),"Check target date",IF(H5&lt;=G5,"Resolved on time","Resolved late"))),IF(NOT(ISNUMBER(G5)),"Check target date",IF(G5&lt;Assumptions!$C$26,"Past due",IF(G5=Assumptions!$C$26,"Due today",IF(NOT(ISNUMBER(Assumptions!$C$27)),"Check due-soon limit",IF(G5&lt;=Assumptions!$C$26+Assumptions!$C$27,"Due soon","On track")))))))))</f>
        <v/>
      </c>
      <c r="P5" s="22">
        <f>IF(A5="","",IF(OR(B5="",C5="",D5="",E5="",F5="",I5="",J5="",L5=""),"Check required fields",IF(NOT(ISNUMBER(Assumptions!$C$26)),"Check as-of date",IF(NOT(ISNUMBER(F5)),"Check received date",IF(F5&gt;Assumptions!$C$26,"Check received date",IF(G5="","Check target setup",IF(AND(H5&lt;&gt;"",OR(NOT(ISNUMBER(H5)),H5&lt;F5)),"Check resolved date",IF(AND(OR(L5=Assumptions!$B$23,L5=Assumptions!$B$24),H5=""),"Check close date","Ready")))))))</f>
        <v/>
      </c>
      <c r="Q5">
        <f>IFERROR(INDEX(Assumptions!$B$4:$B$12,ROWS($Q$5:Q5)),"")</f>
        <v/>
      </c>
      <c r="R5">
        <f>IFERROR(INDEX(Assumptions!$B$13:$B$17,ROWS($R$5:R5)),"")</f>
        <v/>
      </c>
      <c r="S5">
        <f>IFERROR(INDEX(Assumptions!$B$18:$B$25,ROWS($S$5:S5)),"")</f>
        <v/>
      </c>
    </row>
    <row r="6" ht="30" customHeight="1">
      <c r="A6" s="15" t="inlineStr">
        <is>
          <t>DEMO-SR-002</t>
        </is>
      </c>
      <c r="B6" s="15" t="inlineStr">
        <is>
          <t>Fictional Juniper Place</t>
        </is>
      </c>
      <c r="C6" s="16" t="inlineStr">
        <is>
          <t>Demo Unit B-02</t>
        </is>
      </c>
      <c r="D6" s="15" t="inlineStr">
        <is>
          <t>Fictional Ellis Household</t>
        </is>
      </c>
      <c r="E6" s="16" t="inlineStr">
        <is>
          <t>Resident Information Update</t>
        </is>
      </c>
      <c r="F6" s="17" t="n">
        <v>46273</v>
      </c>
      <c r="G6" s="23">
        <f>IF(A6="","",IF(OR(E6="",NOT(ISNUMBER(F6))),"",IFERROR(IF(NOT(ISNUMBER(VLOOKUP(E6,Assumptions!$B$4:$C$12,2,FALSE))),"",F6+VLOOKUP(E6,Assumptions!$B$4:$C$12,2,FALSE)),"")))</f>
        <v/>
      </c>
      <c r="H6" s="17" t="n"/>
      <c r="I6" s="19" t="inlineStr">
        <is>
          <t>Fictional household asks to update an email address on the local record.</t>
        </is>
      </c>
      <c r="J6" s="16" t="inlineStr">
        <is>
          <t>Property Manager</t>
        </is>
      </c>
      <c r="K6" s="20" t="n"/>
      <c r="L6" s="16" t="inlineStr">
        <is>
          <t>In Review</t>
        </is>
      </c>
      <c r="M6" s="24">
        <f>IF(A6="","",IF(OR(L6="",L6=Assumptions!$B$23,L6=Assumptions!$B$24,L6=Assumptions!$B$25,NOT(ISNUMBER(F6)),NOT(ISNUMBER(Assumptions!$C$26))),"",MAX(0,Assumptions!$C$26-F6)))</f>
        <v/>
      </c>
      <c r="N6" s="24">
        <f>IF(A6="","",IF(OR(L6=Assumptions!$B$23,L6=Assumptions!$B$24),IF(OR(NOT(ISNUMBER(F6)),NOT(ISNUMBER(H6)),H6&lt;F6),"",H6-F6),""))</f>
        <v/>
      </c>
      <c r="O6" s="25">
        <f>IF(A6="","",IF(L6=Assumptions!$B$25,"No action",IF(OR(E6="",F6="",L6=""),"Check record",IF(NOT(ISNUMBER(Assumptions!$C$26)),"Check as-of date",IF(OR(L6=Assumptions!$B$23,L6=Assumptions!$B$24),IF(NOT(ISNUMBER(H6)),"Check close date",IF(NOT(ISNUMBER(G6)),"Check target date",IF(H6&lt;=G6,"Resolved on time","Resolved late"))),IF(NOT(ISNUMBER(G6)),"Check target date",IF(G6&lt;Assumptions!$C$26,"Past due",IF(G6=Assumptions!$C$26,"Due today",IF(NOT(ISNUMBER(Assumptions!$C$27)),"Check due-soon limit",IF(G6&lt;=Assumptions!$C$26+Assumptions!$C$27,"Due soon","On track")))))))))</f>
        <v/>
      </c>
      <c r="P6" s="25">
        <f>IF(A6="","",IF(OR(B6="",C6="",D6="",E6="",F6="",I6="",J6="",L6=""),"Check required fields",IF(NOT(ISNUMBER(Assumptions!$C$26)),"Check as-of date",IF(NOT(ISNUMBER(F6)),"Check received date",IF(F6&gt;Assumptions!$C$26,"Check received date",IF(G6="","Check target setup",IF(AND(H6&lt;&gt;"",OR(NOT(ISNUMBER(H6)),H6&lt;F6)),"Check resolved date",IF(AND(OR(L6=Assumptions!$B$23,L6=Assumptions!$B$24),H6=""),"Check close date","Ready")))))))</f>
        <v/>
      </c>
      <c r="Q6">
        <f>IFERROR(INDEX(Assumptions!$B$4:$B$12,ROWS($Q$5:Q6)),"")</f>
        <v/>
      </c>
      <c r="R6">
        <f>IFERROR(INDEX(Assumptions!$B$13:$B$17,ROWS($R$5:R6)),"")</f>
        <v/>
      </c>
      <c r="S6">
        <f>IFERROR(INDEX(Assumptions!$B$18:$B$25,ROWS($S$5:S6)),"")</f>
        <v/>
      </c>
    </row>
    <row r="7" ht="30" customHeight="1">
      <c r="A7" s="15" t="inlineStr">
        <is>
          <t>DEMO-SR-003</t>
        </is>
      </c>
      <c r="B7" s="15" t="inlineStr">
        <is>
          <t>Fictional Harbor House</t>
        </is>
      </c>
      <c r="C7" s="16" t="inlineStr">
        <is>
          <t>Demo Unit C-03</t>
        </is>
      </c>
      <c r="D7" s="15" t="inlineStr">
        <is>
          <t>Fictional Marlow Household</t>
        </is>
      </c>
      <c r="E7" s="16" t="inlineStr">
        <is>
          <t>Document Copy</t>
        </is>
      </c>
      <c r="F7" s="17" t="n">
        <v>46269</v>
      </c>
      <c r="G7" s="18">
        <f>IF(A7="","",IF(OR(E7="",NOT(ISNUMBER(F7))),"",IFERROR(IF(NOT(ISNUMBER(VLOOKUP(E7,Assumptions!$B$4:$C$12,2,FALSE))),"",F7+VLOOKUP(E7,Assumptions!$B$4:$C$12,2,FALSE)),"")))</f>
        <v/>
      </c>
      <c r="H7" s="17" t="n"/>
      <c r="I7" s="19" t="inlineStr">
        <is>
          <t>Fictional household requests a duplicate fictional notice.</t>
        </is>
      </c>
      <c r="J7" s="16" t="inlineStr">
        <is>
          <t>Tenant Follow-up</t>
        </is>
      </c>
      <c r="K7" s="20" t="n">
        <v>18</v>
      </c>
      <c r="L7" s="16" t="inlineStr">
        <is>
          <t>Waiting on Tenant</t>
        </is>
      </c>
      <c r="M7" s="21">
        <f>IF(A7="","",IF(OR(L7="",L7=Assumptions!$B$23,L7=Assumptions!$B$24,L7=Assumptions!$B$25,NOT(ISNUMBER(F7)),NOT(ISNUMBER(Assumptions!$C$26))),"",MAX(0,Assumptions!$C$26-F7)))</f>
        <v/>
      </c>
      <c r="N7" s="21">
        <f>IF(A7="","",IF(OR(L7=Assumptions!$B$23,L7=Assumptions!$B$24),IF(OR(NOT(ISNUMBER(F7)),NOT(ISNUMBER(H7)),H7&lt;F7),"",H7-F7),""))</f>
        <v/>
      </c>
      <c r="O7" s="22">
        <f>IF(A7="","",IF(L7=Assumptions!$B$25,"No action",IF(OR(E7="",F7="",L7=""),"Check record",IF(NOT(ISNUMBER(Assumptions!$C$26)),"Check as-of date",IF(OR(L7=Assumptions!$B$23,L7=Assumptions!$B$24),IF(NOT(ISNUMBER(H7)),"Check close date",IF(NOT(ISNUMBER(G7)),"Check target date",IF(H7&lt;=G7,"Resolved on time","Resolved late"))),IF(NOT(ISNUMBER(G7)),"Check target date",IF(G7&lt;Assumptions!$C$26,"Past due",IF(G7=Assumptions!$C$26,"Due today",IF(NOT(ISNUMBER(Assumptions!$C$27)),"Check due-soon limit",IF(G7&lt;=Assumptions!$C$26+Assumptions!$C$27,"Due soon","On track")))))))))</f>
        <v/>
      </c>
      <c r="P7" s="22">
        <f>IF(A7="","",IF(OR(B7="",C7="",D7="",E7="",F7="",I7="",J7="",L7=""),"Check required fields",IF(NOT(ISNUMBER(Assumptions!$C$26)),"Check as-of date",IF(NOT(ISNUMBER(F7)),"Check received date",IF(F7&gt;Assumptions!$C$26,"Check received date",IF(G7="","Check target setup",IF(AND(H7&lt;&gt;"",OR(NOT(ISNUMBER(H7)),H7&lt;F7)),"Check resolved date",IF(AND(OR(L7=Assumptions!$B$23,L7=Assumptions!$B$24),H7=""),"Check close date","Ready")))))))</f>
        <v/>
      </c>
      <c r="Q7">
        <f>IFERROR(INDEX(Assumptions!$B$4:$B$12,ROWS($Q$5:Q7)),"")</f>
        <v/>
      </c>
      <c r="R7">
        <f>IFERROR(INDEX(Assumptions!$B$13:$B$17,ROWS($R$5:R7)),"")</f>
        <v/>
      </c>
      <c r="S7">
        <f>IFERROR(INDEX(Assumptions!$B$18:$B$25,ROWS($S$5:S7)),"")</f>
        <v/>
      </c>
    </row>
    <row r="8" ht="30" customHeight="1">
      <c r="A8" s="15" t="inlineStr">
        <is>
          <t>DEMO-SR-004</t>
        </is>
      </c>
      <c r="B8" s="15" t="inlineStr">
        <is>
          <t>Fictional Cedar Court</t>
        </is>
      </c>
      <c r="C8" s="16" t="inlineStr">
        <is>
          <t>Demo Unit A-04</t>
        </is>
      </c>
      <c r="D8" s="15" t="inlineStr">
        <is>
          <t>Fictional Avery Household</t>
        </is>
      </c>
      <c r="E8" s="16" t="inlineStr">
        <is>
          <t>Parking or Access</t>
        </is>
      </c>
      <c r="F8" s="17" t="n">
        <v>46267</v>
      </c>
      <c r="G8" s="23">
        <f>IF(A8="","",IF(OR(E8="",NOT(ISNUMBER(F8))),"",IFERROR(IF(NOT(ISNUMBER(VLOOKUP(E8,Assumptions!$B$4:$C$12,2,FALSE))),"",F8+VLOOKUP(E8,Assumptions!$B$4:$C$12,2,FALSE)),"")))</f>
        <v/>
      </c>
      <c r="H8" s="17" t="n">
        <v>46270</v>
      </c>
      <c r="I8" s="19" t="inlineStr">
        <is>
          <t>Fictional household asks about replacement parking credential paperwork.</t>
        </is>
      </c>
      <c r="J8" s="16" t="inlineStr">
        <is>
          <t>Leasing Team</t>
        </is>
      </c>
      <c r="K8" s="20" t="n">
        <v>40</v>
      </c>
      <c r="L8" s="16" t="inlineStr">
        <is>
          <t>Resolved</t>
        </is>
      </c>
      <c r="M8" s="24">
        <f>IF(A8="","",IF(OR(L8="",L8=Assumptions!$B$23,L8=Assumptions!$B$24,L8=Assumptions!$B$25,NOT(ISNUMBER(F8)),NOT(ISNUMBER(Assumptions!$C$26))),"",MAX(0,Assumptions!$C$26-F8)))</f>
        <v/>
      </c>
      <c r="N8" s="24">
        <f>IF(A8="","",IF(OR(L8=Assumptions!$B$23,L8=Assumptions!$B$24),IF(OR(NOT(ISNUMBER(F8)),NOT(ISNUMBER(H8)),H8&lt;F8),"",H8-F8),""))</f>
        <v/>
      </c>
      <c r="O8" s="25">
        <f>IF(A8="","",IF(L8=Assumptions!$B$25,"No action",IF(OR(E8="",F8="",L8=""),"Check record",IF(NOT(ISNUMBER(Assumptions!$C$26)),"Check as-of date",IF(OR(L8=Assumptions!$B$23,L8=Assumptions!$B$24),IF(NOT(ISNUMBER(H8)),"Check close date",IF(NOT(ISNUMBER(G8)),"Check target date",IF(H8&lt;=G8,"Resolved on time","Resolved late"))),IF(NOT(ISNUMBER(G8)),"Check target date",IF(G8&lt;Assumptions!$C$26,"Past due",IF(G8=Assumptions!$C$26,"Due today",IF(NOT(ISNUMBER(Assumptions!$C$27)),"Check due-soon limit",IF(G8&lt;=Assumptions!$C$26+Assumptions!$C$27,"Due soon","On track")))))))))</f>
        <v/>
      </c>
      <c r="P8" s="25">
        <f>IF(A8="","",IF(OR(B8="",C8="",D8="",E8="",F8="",I8="",J8="",L8=""),"Check required fields",IF(NOT(ISNUMBER(Assumptions!$C$26)),"Check as-of date",IF(NOT(ISNUMBER(F8)),"Check received date",IF(F8&gt;Assumptions!$C$26,"Check received date",IF(G8="","Check target setup",IF(AND(H8&lt;&gt;"",OR(NOT(ISNUMBER(H8)),H8&lt;F8)),"Check resolved date",IF(AND(OR(L8=Assumptions!$B$23,L8=Assumptions!$B$24),H8=""),"Check close date","Ready")))))))</f>
        <v/>
      </c>
      <c r="Q8">
        <f>IFERROR(INDEX(Assumptions!$B$4:$B$12,ROWS($Q$5:Q8)),"")</f>
        <v/>
      </c>
      <c r="R8">
        <f>IFERROR(INDEX(Assumptions!$B$13:$B$17,ROWS($R$5:R8)),"")</f>
        <v/>
      </c>
      <c r="S8">
        <f>IFERROR(INDEX(Assumptions!$B$18:$B$25,ROWS($S$5:S8)),"")</f>
        <v/>
      </c>
    </row>
    <row r="9" ht="30" customHeight="1">
      <c r="A9" s="15" t="inlineStr">
        <is>
          <t>DEMO-SR-005</t>
        </is>
      </c>
      <c r="B9" s="15" t="inlineStr">
        <is>
          <t>Fictional Juniper Place</t>
        </is>
      </c>
      <c r="C9" s="16" t="inlineStr">
        <is>
          <t>Demo Unit B-05</t>
        </is>
      </c>
      <c r="D9" s="15" t="inlineStr">
        <is>
          <t>Fictional Sutton Household</t>
        </is>
      </c>
      <c r="E9" s="16" t="inlineStr">
        <is>
          <t>Lease Administration</t>
        </is>
      </c>
      <c r="F9" s="17" t="n">
        <v>46263</v>
      </c>
      <c r="G9" s="18">
        <f>IF(A9="","",IF(OR(E9="",NOT(ISNUMBER(F9))),"",IFERROR(IF(NOT(ISNUMBER(VLOOKUP(E9,Assumptions!$B$4:$C$12,2,FALSE))),"",F9+VLOOKUP(E9,Assumptions!$B$4:$C$12,2,FALSE)),"")))</f>
        <v/>
      </c>
      <c r="H9" s="17" t="n">
        <v>46272</v>
      </c>
      <c r="I9" s="19" t="inlineStr">
        <is>
          <t>Fictional household requests review of a fictional lease-name correction.</t>
        </is>
      </c>
      <c r="J9" s="16" t="inlineStr">
        <is>
          <t>Owner Review</t>
        </is>
      </c>
      <c r="K9" s="20" t="n">
        <v>-75</v>
      </c>
      <c r="L9" s="16" t="inlineStr">
        <is>
          <t>Closed</t>
        </is>
      </c>
      <c r="M9" s="21">
        <f>IF(A9="","",IF(OR(L9="",L9=Assumptions!$B$23,L9=Assumptions!$B$24,L9=Assumptions!$B$25,NOT(ISNUMBER(F9)),NOT(ISNUMBER(Assumptions!$C$26))),"",MAX(0,Assumptions!$C$26-F9)))</f>
        <v/>
      </c>
      <c r="N9" s="21">
        <f>IF(A9="","",IF(OR(L9=Assumptions!$B$23,L9=Assumptions!$B$24),IF(OR(NOT(ISNUMBER(F9)),NOT(ISNUMBER(H9)),H9&lt;F9),"",H9-F9),""))</f>
        <v/>
      </c>
      <c r="O9" s="22">
        <f>IF(A9="","",IF(L9=Assumptions!$B$25,"No action",IF(OR(E9="",F9="",L9=""),"Check record",IF(NOT(ISNUMBER(Assumptions!$C$26)),"Check as-of date",IF(OR(L9=Assumptions!$B$23,L9=Assumptions!$B$24),IF(NOT(ISNUMBER(H9)),"Check close date",IF(NOT(ISNUMBER(G9)),"Check target date",IF(H9&lt;=G9,"Resolved on time","Resolved late"))),IF(NOT(ISNUMBER(G9)),"Check target date",IF(G9&lt;Assumptions!$C$26,"Past due",IF(G9=Assumptions!$C$26,"Due today",IF(NOT(ISNUMBER(Assumptions!$C$27)),"Check due-soon limit",IF(G9&lt;=Assumptions!$C$26+Assumptions!$C$27,"Due soon","On track")))))))))</f>
        <v/>
      </c>
      <c r="P9" s="22">
        <f>IF(A9="","",IF(OR(B9="",C9="",D9="",E9="",F9="",I9="",J9="",L9=""),"Check required fields",IF(NOT(ISNUMBER(Assumptions!$C$26)),"Check as-of date",IF(NOT(ISNUMBER(F9)),"Check received date",IF(F9&gt;Assumptions!$C$26,"Check received date",IF(G9="","Check target setup",IF(AND(H9&lt;&gt;"",OR(NOT(ISNUMBER(H9)),H9&lt;F9)),"Check resolved date",IF(AND(OR(L9=Assumptions!$B$23,L9=Assumptions!$B$24),H9=""),"Check close date","Ready")))))))</f>
        <v/>
      </c>
      <c r="Q9">
        <f>IFERROR(INDEX(Assumptions!$B$4:$B$12,ROWS($Q$5:Q9)),"")</f>
        <v/>
      </c>
      <c r="R9">
        <f>IFERROR(INDEX(Assumptions!$B$13:$B$17,ROWS($R$5:R9)),"")</f>
        <v/>
      </c>
      <c r="S9">
        <f>IFERROR(INDEX(Assumptions!$B$18:$B$25,ROWS($S$5:S9)),"")</f>
        <v/>
      </c>
    </row>
    <row r="10" ht="30" customHeight="1">
      <c r="A10" s="15" t="inlineStr">
        <is>
          <t>DEMO-SR-006</t>
        </is>
      </c>
      <c r="B10" s="15" t="inlineStr">
        <is>
          <t>Fictional Harbor House</t>
        </is>
      </c>
      <c r="C10" s="16" t="inlineStr">
        <is>
          <t>Demo Unit C-06</t>
        </is>
      </c>
      <c r="D10" s="15" t="inlineStr">
        <is>
          <t>Fictional Briar Household</t>
        </is>
      </c>
      <c r="E10" s="16" t="inlineStr">
        <is>
          <t>Other Administrative</t>
        </is>
      </c>
      <c r="F10" s="17" t="n">
        <v>46271</v>
      </c>
      <c r="G10" s="23">
        <f>IF(A10="","",IF(OR(E10="",NOT(ISNUMBER(F10))),"",IFERROR(IF(NOT(ISNUMBER(VLOOKUP(E10,Assumptions!$B$4:$C$12,2,FALSE))),"",F10+VLOOKUP(E10,Assumptions!$B$4:$C$12,2,FALSE)),"")))</f>
        <v/>
      </c>
      <c r="H10" s="17" t="n"/>
      <c r="I10" s="19" t="inlineStr">
        <is>
          <t>Fictional household withdraws a request for a generic form copy.</t>
        </is>
      </c>
      <c r="J10" s="16" t="inlineStr">
        <is>
          <t>Property Manager</t>
        </is>
      </c>
      <c r="K10" s="20" t="n"/>
      <c r="L10" s="16" t="inlineStr">
        <is>
          <t>Canceled</t>
        </is>
      </c>
      <c r="M10" s="24">
        <f>IF(A10="","",IF(OR(L10="",L10=Assumptions!$B$23,L10=Assumptions!$B$24,L10=Assumptions!$B$25,NOT(ISNUMBER(F10)),NOT(ISNUMBER(Assumptions!$C$26))),"",MAX(0,Assumptions!$C$26-F10)))</f>
        <v/>
      </c>
      <c r="N10" s="24">
        <f>IF(A10="","",IF(OR(L10=Assumptions!$B$23,L10=Assumptions!$B$24),IF(OR(NOT(ISNUMBER(F10)),NOT(ISNUMBER(H10)),H10&lt;F10),"",H10-F10),""))</f>
        <v/>
      </c>
      <c r="O10" s="25">
        <f>IF(A10="","",IF(L10=Assumptions!$B$25,"No action",IF(OR(E10="",F10="",L10=""),"Check record",IF(NOT(ISNUMBER(Assumptions!$C$26)),"Check as-of date",IF(OR(L10=Assumptions!$B$23,L10=Assumptions!$B$24),IF(NOT(ISNUMBER(H10)),"Check close date",IF(NOT(ISNUMBER(G10)),"Check target date",IF(H10&lt;=G10,"Resolved on time","Resolved late"))),IF(NOT(ISNUMBER(G10)),"Check target date",IF(G10&lt;Assumptions!$C$26,"Past due",IF(G10=Assumptions!$C$26,"Due today",IF(NOT(ISNUMBER(Assumptions!$C$27)),"Check due-soon limit",IF(G10&lt;=Assumptions!$C$26+Assumptions!$C$27,"Due soon","On track")))))))))</f>
        <v/>
      </c>
      <c r="P10" s="25">
        <f>IF(A10="","",IF(OR(B10="",C10="",D10="",E10="",F10="",I10="",J10="",L10=""),"Check required fields",IF(NOT(ISNUMBER(Assumptions!$C$26)),"Check as-of date",IF(NOT(ISNUMBER(F10)),"Check received date",IF(F10&gt;Assumptions!$C$26,"Check received date",IF(G10="","Check target setup",IF(AND(H10&lt;&gt;"",OR(NOT(ISNUMBER(H10)),H10&lt;F10)),"Check resolved date",IF(AND(OR(L10=Assumptions!$B$23,L10=Assumptions!$B$24),H10=""),"Check close date","Ready")))))))</f>
        <v/>
      </c>
      <c r="Q10">
        <f>IFERROR(INDEX(Assumptions!$B$4:$B$12,ROWS($Q$5:Q10)),"")</f>
        <v/>
      </c>
      <c r="R10">
        <f>IFERROR(INDEX(Assumptions!$B$13:$B$17,ROWS($R$5:R10)),"")</f>
        <v/>
      </c>
      <c r="S10">
        <f>IFERROR(INDEX(Assumptions!$B$18:$B$25,ROWS($S$5:S10)),"")</f>
        <v/>
      </c>
    </row>
    <row r="11" ht="30" customHeight="1">
      <c r="A11" s="15" t="inlineStr">
        <is>
          <t>DEMO-SR-007</t>
        </is>
      </c>
      <c r="B11" s="15" t="inlineStr">
        <is>
          <t>Fictional Cedar Court</t>
        </is>
      </c>
      <c r="C11" s="16" t="inlineStr">
        <is>
          <t>Demo Unit A-07</t>
        </is>
      </c>
      <c r="D11" s="15" t="inlineStr">
        <is>
          <t>Fictional Hollis Household</t>
        </is>
      </c>
      <c r="E11" s="16" t="inlineStr">
        <is>
          <t>Parking or Access</t>
        </is>
      </c>
      <c r="F11" s="17" t="n">
        <v>46272</v>
      </c>
      <c r="G11" s="18">
        <f>IF(A11="","",IF(OR(E11="",NOT(ISNUMBER(F11))),"",IFERROR(IF(NOT(ISNUMBER(VLOOKUP(E11,Assumptions!$B$4:$C$12,2,FALSE))),"",F11+VLOOKUP(E11,Assumptions!$B$4:$C$12,2,FALSE)),"")))</f>
        <v/>
      </c>
      <c r="H11" s="17" t="n"/>
      <c r="I11" s="19" t="inlineStr">
        <is>
          <t>Fictional household asks for review of parking registration paperwork.</t>
        </is>
      </c>
      <c r="J11" s="16" t="inlineStr">
        <is>
          <t>Owner Review</t>
        </is>
      </c>
      <c r="K11" s="20" t="n">
        <v>25</v>
      </c>
      <c r="L11" s="16" t="inlineStr">
        <is>
          <t>Waiting on Owner</t>
        </is>
      </c>
      <c r="M11" s="21">
        <f>IF(A11="","",IF(OR(L11="",L11=Assumptions!$B$23,L11=Assumptions!$B$24,L11=Assumptions!$B$25,NOT(ISNUMBER(F11)),NOT(ISNUMBER(Assumptions!$C$26))),"",MAX(0,Assumptions!$C$26-F11)))</f>
        <v/>
      </c>
      <c r="N11" s="21">
        <f>IF(A11="","",IF(OR(L11=Assumptions!$B$23,L11=Assumptions!$B$24),IF(OR(NOT(ISNUMBER(F11)),NOT(ISNUMBER(H11)),H11&lt;F11),"",H11-F11),""))</f>
        <v/>
      </c>
      <c r="O11" s="22">
        <f>IF(A11="","",IF(L11=Assumptions!$B$25,"No action",IF(OR(E11="",F11="",L11=""),"Check record",IF(NOT(ISNUMBER(Assumptions!$C$26)),"Check as-of date",IF(OR(L11=Assumptions!$B$23,L11=Assumptions!$B$24),IF(NOT(ISNUMBER(H11)),"Check close date",IF(NOT(ISNUMBER(G11)),"Check target date",IF(H11&lt;=G11,"Resolved on time","Resolved late"))),IF(NOT(ISNUMBER(G11)),"Check target date",IF(G11&lt;Assumptions!$C$26,"Past due",IF(G11=Assumptions!$C$26,"Due today",IF(NOT(ISNUMBER(Assumptions!$C$27)),"Check due-soon limit",IF(G11&lt;=Assumptions!$C$26+Assumptions!$C$27,"Due soon","On track")))))))))</f>
        <v/>
      </c>
      <c r="P11" s="22">
        <f>IF(A11="","",IF(OR(B11="",C11="",D11="",E11="",F11="",I11="",J11="",L11=""),"Check required fields",IF(NOT(ISNUMBER(Assumptions!$C$26)),"Check as-of date",IF(NOT(ISNUMBER(F11)),"Check received date",IF(F11&gt;Assumptions!$C$26,"Check received date",IF(G11="","Check target setup",IF(AND(H11&lt;&gt;"",OR(NOT(ISNUMBER(H11)),H11&lt;F11)),"Check resolved date",IF(AND(OR(L11=Assumptions!$B$23,L11=Assumptions!$B$24),H11=""),"Check close date","Ready")))))))</f>
        <v/>
      </c>
      <c r="Q11">
        <f>IFERROR(INDEX(Assumptions!$B$4:$B$12,ROWS($Q$5:Q11)),"")</f>
        <v/>
      </c>
      <c r="R11">
        <f>IFERROR(INDEX(Assumptions!$B$13:$B$17,ROWS($R$5:R11)),"")</f>
        <v/>
      </c>
      <c r="S11">
        <f>IFERROR(INDEX(Assumptions!$B$18:$B$25,ROWS($S$5:S11)),"")</f>
        <v/>
      </c>
    </row>
    <row r="12" ht="30" customHeight="1">
      <c r="A12" s="15" t="inlineStr">
        <is>
          <t>DEMO-SR-008</t>
        </is>
      </c>
      <c r="B12" s="15" t="inlineStr">
        <is>
          <t>Fictional Juniper Place</t>
        </is>
      </c>
      <c r="C12" s="16" t="inlineStr">
        <is>
          <t>Demo Unit B-08</t>
        </is>
      </c>
      <c r="D12" s="15" t="inlineStr">
        <is>
          <t>Fictional Linden Household</t>
        </is>
      </c>
      <c r="E12" s="16" t="inlineStr">
        <is>
          <t>Pet Administration</t>
        </is>
      </c>
      <c r="F12" s="17" t="n">
        <v>46270</v>
      </c>
      <c r="G12" s="23">
        <f>IF(A12="","",IF(OR(E12="",NOT(ISNUMBER(F12))),"",IFERROR(IF(NOT(ISNUMBER(VLOOKUP(E12,Assumptions!$B$4:$C$12,2,FALSE))),"",F12+VLOOKUP(E12,Assumptions!$B$4:$C$12,2,FALSE)),"")))</f>
        <v/>
      </c>
      <c r="H12" s="17" t="n"/>
      <c r="I12" s="19" t="inlineStr">
        <is>
          <t>Fictional household asks for pet profile paperwork review.</t>
        </is>
      </c>
      <c r="J12" s="16" t="inlineStr">
        <is>
          <t>Leasing Team</t>
        </is>
      </c>
      <c r="K12" s="20" t="n">
        <v>150</v>
      </c>
      <c r="L12" s="16" t="inlineStr">
        <is>
          <t>Scheduled</t>
        </is>
      </c>
      <c r="M12" s="24">
        <f>IF(A12="","",IF(OR(L12="",L12=Assumptions!$B$23,L12=Assumptions!$B$24,L12=Assumptions!$B$25,NOT(ISNUMBER(F12)),NOT(ISNUMBER(Assumptions!$C$26))),"",MAX(0,Assumptions!$C$26-F12)))</f>
        <v/>
      </c>
      <c r="N12" s="24">
        <f>IF(A12="","",IF(OR(L12=Assumptions!$B$23,L12=Assumptions!$B$24),IF(OR(NOT(ISNUMBER(F12)),NOT(ISNUMBER(H12)),H12&lt;F12),"",H12-F12),""))</f>
        <v/>
      </c>
      <c r="O12" s="25">
        <f>IF(A12="","",IF(L12=Assumptions!$B$25,"No action",IF(OR(E12="",F12="",L12=""),"Check record",IF(NOT(ISNUMBER(Assumptions!$C$26)),"Check as-of date",IF(OR(L12=Assumptions!$B$23,L12=Assumptions!$B$24),IF(NOT(ISNUMBER(H12)),"Check close date",IF(NOT(ISNUMBER(G12)),"Check target date",IF(H12&lt;=G12,"Resolved on time","Resolved late"))),IF(NOT(ISNUMBER(G12)),"Check target date",IF(G12&lt;Assumptions!$C$26,"Past due",IF(G12=Assumptions!$C$26,"Due today",IF(NOT(ISNUMBER(Assumptions!$C$27)),"Check due-soon limit",IF(G12&lt;=Assumptions!$C$26+Assumptions!$C$27,"Due soon","On track")))))))))</f>
        <v/>
      </c>
      <c r="P12" s="25">
        <f>IF(A12="","",IF(OR(B12="",C12="",D12="",E12="",F12="",I12="",J12="",L12=""),"Check required fields",IF(NOT(ISNUMBER(Assumptions!$C$26)),"Check as-of date",IF(NOT(ISNUMBER(F12)),"Check received date",IF(F12&gt;Assumptions!$C$26,"Check received date",IF(G12="","Check target setup",IF(AND(H12&lt;&gt;"",OR(NOT(ISNUMBER(H12)),H12&lt;F12)),"Check resolved date",IF(AND(OR(L12=Assumptions!$B$23,L12=Assumptions!$B$24),H12=""),"Check close date","Ready")))))))</f>
        <v/>
      </c>
      <c r="Q12">
        <f>IFERROR(INDEX(Assumptions!$B$4:$B$12,ROWS($Q$5:Q12)),"")</f>
        <v/>
      </c>
      <c r="R12">
        <f>IFERROR(INDEX(Assumptions!$B$13:$B$17,ROWS($R$5:R12)),"")</f>
        <v/>
      </c>
      <c r="S12">
        <f>IFERROR(INDEX(Assumptions!$B$18:$B$25,ROWS($S$5:S12)),"")</f>
        <v/>
      </c>
    </row>
    <row r="13" ht="30" customHeight="1">
      <c r="A13" s="15" t="inlineStr">
        <is>
          <t>DEMO-SR-009</t>
        </is>
      </c>
      <c r="B13" s="15" t="inlineStr">
        <is>
          <t>Fictional Harbor House</t>
        </is>
      </c>
      <c r="C13" s="16" t="inlineStr">
        <is>
          <t>Demo Unit C-09</t>
        </is>
      </c>
      <c r="D13" s="15" t="inlineStr">
        <is>
          <t>Fictional Vale Household</t>
        </is>
      </c>
      <c r="E13" s="16" t="inlineStr">
        <is>
          <t>Resident Information Update</t>
        </is>
      </c>
      <c r="F13" s="17" t="n">
        <v>46268</v>
      </c>
      <c r="G13" s="18">
        <f>IF(A13="","",IF(OR(E13="",NOT(ISNUMBER(F13))),"",IFERROR(IF(NOT(ISNUMBER(VLOOKUP(E13,Assumptions!$B$4:$C$12,2,FALSE))),"",F13+VLOOKUP(E13,Assumptions!$B$4:$C$12,2,FALSE)),"")))</f>
        <v/>
      </c>
      <c r="H13" s="17" t="n">
        <v>46273</v>
      </c>
      <c r="I13" s="19" t="inlineStr">
        <is>
          <t>Fictional household confirms a fictional phone-number update.</t>
        </is>
      </c>
      <c r="J13" s="16" t="inlineStr">
        <is>
          <t>Property Manager</t>
        </is>
      </c>
      <c r="K13" s="20" t="n"/>
      <c r="L13" s="16" t="inlineStr">
        <is>
          <t>Resolved</t>
        </is>
      </c>
      <c r="M13" s="21">
        <f>IF(A13="","",IF(OR(L13="",L13=Assumptions!$B$23,L13=Assumptions!$B$24,L13=Assumptions!$B$25,NOT(ISNUMBER(F13)),NOT(ISNUMBER(Assumptions!$C$26))),"",MAX(0,Assumptions!$C$26-F13)))</f>
        <v/>
      </c>
      <c r="N13" s="21">
        <f>IF(A13="","",IF(OR(L13=Assumptions!$B$23,L13=Assumptions!$B$24),IF(OR(NOT(ISNUMBER(F13)),NOT(ISNUMBER(H13)),H13&lt;F13),"",H13-F13),""))</f>
        <v/>
      </c>
      <c r="O13" s="22">
        <f>IF(A13="","",IF(L13=Assumptions!$B$25,"No action",IF(OR(E13="",F13="",L13=""),"Check record",IF(NOT(ISNUMBER(Assumptions!$C$26)),"Check as-of date",IF(OR(L13=Assumptions!$B$23,L13=Assumptions!$B$24),IF(NOT(ISNUMBER(H13)),"Check close date",IF(NOT(ISNUMBER(G13)),"Check target date",IF(H13&lt;=G13,"Resolved on time","Resolved late"))),IF(NOT(ISNUMBER(G13)),"Check target date",IF(G13&lt;Assumptions!$C$26,"Past due",IF(G13=Assumptions!$C$26,"Due today",IF(NOT(ISNUMBER(Assumptions!$C$27)),"Check due-soon limit",IF(G13&lt;=Assumptions!$C$26+Assumptions!$C$27,"Due soon","On track")))))))))</f>
        <v/>
      </c>
      <c r="P13" s="22">
        <f>IF(A13="","",IF(OR(B13="",C13="",D13="",E13="",F13="",I13="",J13="",L13=""),"Check required fields",IF(NOT(ISNUMBER(Assumptions!$C$26)),"Check as-of date",IF(NOT(ISNUMBER(F13)),"Check received date",IF(F13&gt;Assumptions!$C$26,"Check received date",IF(G13="","Check target setup",IF(AND(H13&lt;&gt;"",OR(NOT(ISNUMBER(H13)),H13&lt;F13)),"Check resolved date",IF(AND(OR(L13=Assumptions!$B$23,L13=Assumptions!$B$24),H13=""),"Check close date","Ready")))))))</f>
        <v/>
      </c>
      <c r="Q13">
        <f>IFERROR(INDEX(Assumptions!$B$4:$B$12,ROWS($Q$5:Q13)),"")</f>
        <v/>
      </c>
      <c r="R13">
        <f>IFERROR(INDEX(Assumptions!$B$13:$B$17,ROWS($R$5:R13)),"")</f>
        <v/>
      </c>
      <c r="S13">
        <f>IFERROR(INDEX(Assumptions!$B$18:$B$25,ROWS($S$5:S13)),"")</f>
        <v/>
      </c>
    </row>
    <row r="14" ht="30" customHeight="1">
      <c r="A14" s="15" t="inlineStr">
        <is>
          <t>DEMO-SR-010</t>
        </is>
      </c>
      <c r="B14" s="15" t="inlineStr">
        <is>
          <t>Fictional Cedar Court</t>
        </is>
      </c>
      <c r="C14" s="16" t="inlineStr">
        <is>
          <t>Demo Unit A-10</t>
        </is>
      </c>
      <c r="D14" s="15" t="inlineStr">
        <is>
          <t>Fictional Lake Household</t>
        </is>
      </c>
      <c r="E14" s="16" t="inlineStr">
        <is>
          <t>Account Question</t>
        </is>
      </c>
      <c r="F14" s="17" t="n">
        <v>46265</v>
      </c>
      <c r="G14" s="23">
        <f>IF(A14="","",IF(OR(E14="",NOT(ISNUMBER(F14))),"",IFERROR(IF(NOT(ISNUMBER(VLOOKUP(E14,Assumptions!$B$4:$C$12,2,FALSE))),"",F14+VLOOKUP(E14,Assumptions!$B$4:$C$12,2,FALSE)),"")))</f>
        <v/>
      </c>
      <c r="H14" s="17" t="n"/>
      <c r="I14" s="19" t="inlineStr">
        <is>
          <t>Fictional household asks for review of a sample balance note.</t>
        </is>
      </c>
      <c r="J14" s="16" t="inlineStr">
        <is>
          <t>Accounting</t>
        </is>
      </c>
      <c r="K14" s="20" t="n">
        <v>220</v>
      </c>
      <c r="L14" s="16" t="inlineStr">
        <is>
          <t>In Review</t>
        </is>
      </c>
      <c r="M14" s="24">
        <f>IF(A14="","",IF(OR(L14="",L14=Assumptions!$B$23,L14=Assumptions!$B$24,L14=Assumptions!$B$25,NOT(ISNUMBER(F14)),NOT(ISNUMBER(Assumptions!$C$26))),"",MAX(0,Assumptions!$C$26-F14)))</f>
        <v/>
      </c>
      <c r="N14" s="24">
        <f>IF(A14="","",IF(OR(L14=Assumptions!$B$23,L14=Assumptions!$B$24),IF(OR(NOT(ISNUMBER(F14)),NOT(ISNUMBER(H14)),H14&lt;F14),"",H14-F14),""))</f>
        <v/>
      </c>
      <c r="O14" s="25">
        <f>IF(A14="","",IF(L14=Assumptions!$B$25,"No action",IF(OR(E14="",F14="",L14=""),"Check record",IF(NOT(ISNUMBER(Assumptions!$C$26)),"Check as-of date",IF(OR(L14=Assumptions!$B$23,L14=Assumptions!$B$24),IF(NOT(ISNUMBER(H14)),"Check close date",IF(NOT(ISNUMBER(G14)),"Check target date",IF(H14&lt;=G14,"Resolved on time","Resolved late"))),IF(NOT(ISNUMBER(G14)),"Check target date",IF(G14&lt;Assumptions!$C$26,"Past due",IF(G14=Assumptions!$C$26,"Due today",IF(NOT(ISNUMBER(Assumptions!$C$27)),"Check due-soon limit",IF(G14&lt;=Assumptions!$C$26+Assumptions!$C$27,"Due soon","On track")))))))))</f>
        <v/>
      </c>
      <c r="P14" s="25">
        <f>IF(A14="","",IF(OR(B14="",C14="",D14="",E14="",F14="",I14="",J14="",L14=""),"Check required fields",IF(NOT(ISNUMBER(Assumptions!$C$26)),"Check as-of date",IF(NOT(ISNUMBER(F14)),"Check received date",IF(F14&gt;Assumptions!$C$26,"Check received date",IF(G14="","Check target setup",IF(AND(H14&lt;&gt;"",OR(NOT(ISNUMBER(H14)),H14&lt;F14)),"Check resolved date",IF(AND(OR(L14=Assumptions!$B$23,L14=Assumptions!$B$24),H14=""),"Check close date","Ready")))))))</f>
        <v/>
      </c>
      <c r="Q14">
        <f>IFERROR(INDEX(Assumptions!$B$4:$B$12,ROWS($Q$5:Q14)),"")</f>
        <v/>
      </c>
      <c r="R14">
        <f>IFERROR(INDEX(Assumptions!$B$13:$B$17,ROWS($R$5:R14)),"")</f>
        <v/>
      </c>
      <c r="S14">
        <f>IFERROR(INDEX(Assumptions!$B$18:$B$25,ROWS($S$5:S14)),"")</f>
        <v/>
      </c>
    </row>
    <row r="15" ht="22" customHeight="1">
      <c r="A15" s="15" t="n"/>
      <c r="B15" s="15" t="n"/>
      <c r="C15" s="16" t="n"/>
      <c r="D15" s="15" t="n"/>
      <c r="E15" s="16" t="n"/>
      <c r="F15" s="17" t="n"/>
      <c r="G15" s="18">
        <f>IF(A15="","",IF(OR(E15="",NOT(ISNUMBER(F15))),"",IFERROR(IF(NOT(ISNUMBER(VLOOKUP(E15,Assumptions!$B$4:$C$12,2,FALSE))),"",F15+VLOOKUP(E15,Assumptions!$B$4:$C$12,2,FALSE)),"")))</f>
        <v/>
      </c>
      <c r="H15" s="17" t="n"/>
      <c r="I15" s="19" t="n"/>
      <c r="J15" s="16" t="n"/>
      <c r="K15" s="20" t="n"/>
      <c r="L15" s="16" t="n"/>
      <c r="M15" s="21">
        <f>IF(A15="","",IF(OR(L15="",L15=Assumptions!$B$23,L15=Assumptions!$B$24,L15=Assumptions!$B$25,NOT(ISNUMBER(F15)),NOT(ISNUMBER(Assumptions!$C$26))),"",MAX(0,Assumptions!$C$26-F15)))</f>
        <v/>
      </c>
      <c r="N15" s="21">
        <f>IF(A15="","",IF(OR(L15=Assumptions!$B$23,L15=Assumptions!$B$24),IF(OR(NOT(ISNUMBER(F15)),NOT(ISNUMBER(H15)),H15&lt;F15),"",H15-F15),""))</f>
        <v/>
      </c>
      <c r="O15" s="22">
        <f>IF(A15="","",IF(L15=Assumptions!$B$25,"No action",IF(OR(E15="",F15="",L15=""),"Check record",IF(NOT(ISNUMBER(Assumptions!$C$26)),"Check as-of date",IF(OR(L15=Assumptions!$B$23,L15=Assumptions!$B$24),IF(NOT(ISNUMBER(H15)),"Check close date",IF(NOT(ISNUMBER(G15)),"Check target date",IF(H15&lt;=G15,"Resolved on time","Resolved late"))),IF(NOT(ISNUMBER(G15)),"Check target date",IF(G15&lt;Assumptions!$C$26,"Past due",IF(G15=Assumptions!$C$26,"Due today",IF(NOT(ISNUMBER(Assumptions!$C$27)),"Check due-soon limit",IF(G15&lt;=Assumptions!$C$26+Assumptions!$C$27,"Due soon","On track")))))))))</f>
        <v/>
      </c>
      <c r="P15" s="22">
        <f>IF(A15="","",IF(OR(B15="",C15="",D15="",E15="",F15="",I15="",J15="",L15=""),"Check required fields",IF(NOT(ISNUMBER(Assumptions!$C$26)),"Check as-of date",IF(NOT(ISNUMBER(F15)),"Check received date",IF(F15&gt;Assumptions!$C$26,"Check received date",IF(G15="","Check target setup",IF(AND(H15&lt;&gt;"",OR(NOT(ISNUMBER(H15)),H15&lt;F15)),"Check resolved date",IF(AND(OR(L15=Assumptions!$B$23,L15=Assumptions!$B$24),H15=""),"Check close date","Ready")))))))</f>
        <v/>
      </c>
      <c r="Q15">
        <f>IFERROR(INDEX(Assumptions!$B$4:$B$12,ROWS($Q$5:Q15)),"")</f>
        <v/>
      </c>
      <c r="R15">
        <f>IFERROR(INDEX(Assumptions!$B$13:$B$17,ROWS($R$5:R15)),"")</f>
        <v/>
      </c>
      <c r="S15">
        <f>IFERROR(INDEX(Assumptions!$B$18:$B$25,ROWS($S$5:S15)),"")</f>
        <v/>
      </c>
    </row>
    <row r="16" ht="22" customHeight="1">
      <c r="A16" s="15" t="n"/>
      <c r="B16" s="15" t="n"/>
      <c r="C16" s="16" t="n"/>
      <c r="D16" s="15" t="n"/>
      <c r="E16" s="16" t="n"/>
      <c r="F16" s="17" t="n"/>
      <c r="G16" s="23">
        <f>IF(A16="","",IF(OR(E16="",NOT(ISNUMBER(F16))),"",IFERROR(IF(NOT(ISNUMBER(VLOOKUP(E16,Assumptions!$B$4:$C$12,2,FALSE))),"",F16+VLOOKUP(E16,Assumptions!$B$4:$C$12,2,FALSE)),"")))</f>
        <v/>
      </c>
      <c r="H16" s="17" t="n"/>
      <c r="I16" s="19" t="n"/>
      <c r="J16" s="16" t="n"/>
      <c r="K16" s="20" t="n"/>
      <c r="L16" s="16" t="n"/>
      <c r="M16" s="24">
        <f>IF(A16="","",IF(OR(L16="",L16=Assumptions!$B$23,L16=Assumptions!$B$24,L16=Assumptions!$B$25,NOT(ISNUMBER(F16)),NOT(ISNUMBER(Assumptions!$C$26))),"",MAX(0,Assumptions!$C$26-F16)))</f>
        <v/>
      </c>
      <c r="N16" s="24">
        <f>IF(A16="","",IF(OR(L16=Assumptions!$B$23,L16=Assumptions!$B$24),IF(OR(NOT(ISNUMBER(F16)),NOT(ISNUMBER(H16)),H16&lt;F16),"",H16-F16),""))</f>
        <v/>
      </c>
      <c r="O16" s="25">
        <f>IF(A16="","",IF(L16=Assumptions!$B$25,"No action",IF(OR(E16="",F16="",L16=""),"Check record",IF(NOT(ISNUMBER(Assumptions!$C$26)),"Check as-of date",IF(OR(L16=Assumptions!$B$23,L16=Assumptions!$B$24),IF(NOT(ISNUMBER(H16)),"Check close date",IF(NOT(ISNUMBER(G16)),"Check target date",IF(H16&lt;=G16,"Resolved on time","Resolved late"))),IF(NOT(ISNUMBER(G16)),"Check target date",IF(G16&lt;Assumptions!$C$26,"Past due",IF(G16=Assumptions!$C$26,"Due today",IF(NOT(ISNUMBER(Assumptions!$C$27)),"Check due-soon limit",IF(G16&lt;=Assumptions!$C$26+Assumptions!$C$27,"Due soon","On track")))))))))</f>
        <v/>
      </c>
      <c r="P16" s="25">
        <f>IF(A16="","",IF(OR(B16="",C16="",D16="",E16="",F16="",I16="",J16="",L16=""),"Check required fields",IF(NOT(ISNUMBER(Assumptions!$C$26)),"Check as-of date",IF(NOT(ISNUMBER(F16)),"Check received date",IF(F16&gt;Assumptions!$C$26,"Check received date",IF(G16="","Check target setup",IF(AND(H16&lt;&gt;"",OR(NOT(ISNUMBER(H16)),H16&lt;F16)),"Check resolved date",IF(AND(OR(L16=Assumptions!$B$23,L16=Assumptions!$B$24),H16=""),"Check close date","Ready")))))))</f>
        <v/>
      </c>
      <c r="Q16">
        <f>IFERROR(INDEX(Assumptions!$B$4:$B$12,ROWS($Q$5:Q16)),"")</f>
        <v/>
      </c>
      <c r="R16">
        <f>IFERROR(INDEX(Assumptions!$B$13:$B$17,ROWS($R$5:R16)),"")</f>
        <v/>
      </c>
      <c r="S16">
        <f>IFERROR(INDEX(Assumptions!$B$18:$B$25,ROWS($S$5:S16)),"")</f>
        <v/>
      </c>
    </row>
    <row r="17" ht="22" customHeight="1">
      <c r="A17" s="15" t="n"/>
      <c r="B17" s="15" t="n"/>
      <c r="C17" s="16" t="n"/>
      <c r="D17" s="15" t="n"/>
      <c r="E17" s="16" t="n"/>
      <c r="F17" s="17" t="n"/>
      <c r="G17" s="18">
        <f>IF(A17="","",IF(OR(E17="",NOT(ISNUMBER(F17))),"",IFERROR(IF(NOT(ISNUMBER(VLOOKUP(E17,Assumptions!$B$4:$C$12,2,FALSE))),"",F17+VLOOKUP(E17,Assumptions!$B$4:$C$12,2,FALSE)),"")))</f>
        <v/>
      </c>
      <c r="H17" s="17" t="n"/>
      <c r="I17" s="19" t="n"/>
      <c r="J17" s="16" t="n"/>
      <c r="K17" s="20" t="n"/>
      <c r="L17" s="16" t="n"/>
      <c r="M17" s="21">
        <f>IF(A17="","",IF(OR(L17="",L17=Assumptions!$B$23,L17=Assumptions!$B$24,L17=Assumptions!$B$25,NOT(ISNUMBER(F17)),NOT(ISNUMBER(Assumptions!$C$26))),"",MAX(0,Assumptions!$C$26-F17)))</f>
        <v/>
      </c>
      <c r="N17" s="21">
        <f>IF(A17="","",IF(OR(L17=Assumptions!$B$23,L17=Assumptions!$B$24),IF(OR(NOT(ISNUMBER(F17)),NOT(ISNUMBER(H17)),H17&lt;F17),"",H17-F17),""))</f>
        <v/>
      </c>
      <c r="O17" s="22">
        <f>IF(A17="","",IF(L17=Assumptions!$B$25,"No action",IF(OR(E17="",F17="",L17=""),"Check record",IF(NOT(ISNUMBER(Assumptions!$C$26)),"Check as-of date",IF(OR(L17=Assumptions!$B$23,L17=Assumptions!$B$24),IF(NOT(ISNUMBER(H17)),"Check close date",IF(NOT(ISNUMBER(G17)),"Check target date",IF(H17&lt;=G17,"Resolved on time","Resolved late"))),IF(NOT(ISNUMBER(G17)),"Check target date",IF(G17&lt;Assumptions!$C$26,"Past due",IF(G17=Assumptions!$C$26,"Due today",IF(NOT(ISNUMBER(Assumptions!$C$27)),"Check due-soon limit",IF(G17&lt;=Assumptions!$C$26+Assumptions!$C$27,"Due soon","On track")))))))))</f>
        <v/>
      </c>
      <c r="P17" s="22">
        <f>IF(A17="","",IF(OR(B17="",C17="",D17="",E17="",F17="",I17="",J17="",L17=""),"Check required fields",IF(NOT(ISNUMBER(Assumptions!$C$26)),"Check as-of date",IF(NOT(ISNUMBER(F17)),"Check received date",IF(F17&gt;Assumptions!$C$26,"Check received date",IF(G17="","Check target setup",IF(AND(H17&lt;&gt;"",OR(NOT(ISNUMBER(H17)),H17&lt;F17)),"Check resolved date",IF(AND(OR(L17=Assumptions!$B$23,L17=Assumptions!$B$24),H17=""),"Check close date","Ready")))))))</f>
        <v/>
      </c>
      <c r="Q17">
        <f>IFERROR(INDEX(Assumptions!$B$4:$B$12,ROWS($Q$5:Q17)),"")</f>
        <v/>
      </c>
      <c r="R17">
        <f>IFERROR(INDEX(Assumptions!$B$13:$B$17,ROWS($R$5:R17)),"")</f>
        <v/>
      </c>
      <c r="S17">
        <f>IFERROR(INDEX(Assumptions!$B$18:$B$25,ROWS($S$5:S17)),"")</f>
        <v/>
      </c>
    </row>
    <row r="18" ht="22" customHeight="1">
      <c r="A18" s="15" t="n"/>
      <c r="B18" s="15" t="n"/>
      <c r="C18" s="16" t="n"/>
      <c r="D18" s="15" t="n"/>
      <c r="E18" s="16" t="n"/>
      <c r="F18" s="17" t="n"/>
      <c r="G18" s="23">
        <f>IF(A18="","",IF(OR(E18="",NOT(ISNUMBER(F18))),"",IFERROR(IF(NOT(ISNUMBER(VLOOKUP(E18,Assumptions!$B$4:$C$12,2,FALSE))),"",F18+VLOOKUP(E18,Assumptions!$B$4:$C$12,2,FALSE)),"")))</f>
        <v/>
      </c>
      <c r="H18" s="17" t="n"/>
      <c r="I18" s="19" t="n"/>
      <c r="J18" s="16" t="n"/>
      <c r="K18" s="20" t="n"/>
      <c r="L18" s="16" t="n"/>
      <c r="M18" s="24">
        <f>IF(A18="","",IF(OR(L18="",L18=Assumptions!$B$23,L18=Assumptions!$B$24,L18=Assumptions!$B$25,NOT(ISNUMBER(F18)),NOT(ISNUMBER(Assumptions!$C$26))),"",MAX(0,Assumptions!$C$26-F18)))</f>
        <v/>
      </c>
      <c r="N18" s="24">
        <f>IF(A18="","",IF(OR(L18=Assumptions!$B$23,L18=Assumptions!$B$24),IF(OR(NOT(ISNUMBER(F18)),NOT(ISNUMBER(H18)),H18&lt;F18),"",H18-F18),""))</f>
        <v/>
      </c>
      <c r="O18" s="25">
        <f>IF(A18="","",IF(L18=Assumptions!$B$25,"No action",IF(OR(E18="",F18="",L18=""),"Check record",IF(NOT(ISNUMBER(Assumptions!$C$26)),"Check as-of date",IF(OR(L18=Assumptions!$B$23,L18=Assumptions!$B$24),IF(NOT(ISNUMBER(H18)),"Check close date",IF(NOT(ISNUMBER(G18)),"Check target date",IF(H18&lt;=G18,"Resolved on time","Resolved late"))),IF(NOT(ISNUMBER(G18)),"Check target date",IF(G18&lt;Assumptions!$C$26,"Past due",IF(G18=Assumptions!$C$26,"Due today",IF(NOT(ISNUMBER(Assumptions!$C$27)),"Check due-soon limit",IF(G18&lt;=Assumptions!$C$26+Assumptions!$C$27,"Due soon","On track")))))))))</f>
        <v/>
      </c>
      <c r="P18" s="25">
        <f>IF(A18="","",IF(OR(B18="",C18="",D18="",E18="",F18="",I18="",J18="",L18=""),"Check required fields",IF(NOT(ISNUMBER(Assumptions!$C$26)),"Check as-of date",IF(NOT(ISNUMBER(F18)),"Check received date",IF(F18&gt;Assumptions!$C$26,"Check received date",IF(G18="","Check target setup",IF(AND(H18&lt;&gt;"",OR(NOT(ISNUMBER(H18)),H18&lt;F18)),"Check resolved date",IF(AND(OR(L18=Assumptions!$B$23,L18=Assumptions!$B$24),H18=""),"Check close date","Ready")))))))</f>
        <v/>
      </c>
      <c r="Q18">
        <f>IFERROR(INDEX(Assumptions!$B$4:$B$12,ROWS($Q$5:Q18)),"")</f>
        <v/>
      </c>
      <c r="R18">
        <f>IFERROR(INDEX(Assumptions!$B$13:$B$17,ROWS($R$5:R18)),"")</f>
        <v/>
      </c>
      <c r="S18">
        <f>IFERROR(INDEX(Assumptions!$B$18:$B$25,ROWS($S$5:S18)),"")</f>
        <v/>
      </c>
    </row>
    <row r="19" ht="22" customHeight="1">
      <c r="A19" s="15" t="n"/>
      <c r="B19" s="15" t="n"/>
      <c r="C19" s="16" t="n"/>
      <c r="D19" s="15" t="n"/>
      <c r="E19" s="16" t="n"/>
      <c r="F19" s="17" t="n"/>
      <c r="G19" s="18">
        <f>IF(A19="","",IF(OR(E19="",NOT(ISNUMBER(F19))),"",IFERROR(IF(NOT(ISNUMBER(VLOOKUP(E19,Assumptions!$B$4:$C$12,2,FALSE))),"",F19+VLOOKUP(E19,Assumptions!$B$4:$C$12,2,FALSE)),"")))</f>
        <v/>
      </c>
      <c r="H19" s="17" t="n"/>
      <c r="I19" s="19" t="n"/>
      <c r="J19" s="16" t="n"/>
      <c r="K19" s="20" t="n"/>
      <c r="L19" s="16" t="n"/>
      <c r="M19" s="21">
        <f>IF(A19="","",IF(OR(L19="",L19=Assumptions!$B$23,L19=Assumptions!$B$24,L19=Assumptions!$B$25,NOT(ISNUMBER(F19)),NOT(ISNUMBER(Assumptions!$C$26))),"",MAX(0,Assumptions!$C$26-F19)))</f>
        <v/>
      </c>
      <c r="N19" s="21">
        <f>IF(A19="","",IF(OR(L19=Assumptions!$B$23,L19=Assumptions!$B$24),IF(OR(NOT(ISNUMBER(F19)),NOT(ISNUMBER(H19)),H19&lt;F19),"",H19-F19),""))</f>
        <v/>
      </c>
      <c r="O19" s="22">
        <f>IF(A19="","",IF(L19=Assumptions!$B$25,"No action",IF(OR(E19="",F19="",L19=""),"Check record",IF(NOT(ISNUMBER(Assumptions!$C$26)),"Check as-of date",IF(OR(L19=Assumptions!$B$23,L19=Assumptions!$B$24),IF(NOT(ISNUMBER(H19)),"Check close date",IF(NOT(ISNUMBER(G19)),"Check target date",IF(H19&lt;=G19,"Resolved on time","Resolved late"))),IF(NOT(ISNUMBER(G19)),"Check target date",IF(G19&lt;Assumptions!$C$26,"Past due",IF(G19=Assumptions!$C$26,"Due today",IF(NOT(ISNUMBER(Assumptions!$C$27)),"Check due-soon limit",IF(G19&lt;=Assumptions!$C$26+Assumptions!$C$27,"Due soon","On track")))))))))</f>
        <v/>
      </c>
      <c r="P19" s="22">
        <f>IF(A19="","",IF(OR(B19="",C19="",D19="",E19="",F19="",I19="",J19="",L19=""),"Check required fields",IF(NOT(ISNUMBER(Assumptions!$C$26)),"Check as-of date",IF(NOT(ISNUMBER(F19)),"Check received date",IF(F19&gt;Assumptions!$C$26,"Check received date",IF(G19="","Check target setup",IF(AND(H19&lt;&gt;"",OR(NOT(ISNUMBER(H19)),H19&lt;F19)),"Check resolved date",IF(AND(OR(L19=Assumptions!$B$23,L19=Assumptions!$B$24),H19=""),"Check close date","Ready")))))))</f>
        <v/>
      </c>
      <c r="Q19">
        <f>IFERROR(INDEX(Assumptions!$B$4:$B$12,ROWS($Q$5:Q19)),"")</f>
        <v/>
      </c>
      <c r="R19">
        <f>IFERROR(INDEX(Assumptions!$B$13:$B$17,ROWS($R$5:R19)),"")</f>
        <v/>
      </c>
      <c r="S19">
        <f>IFERROR(INDEX(Assumptions!$B$18:$B$25,ROWS($S$5:S19)),"")</f>
        <v/>
      </c>
    </row>
    <row r="20" ht="22" customHeight="1">
      <c r="A20" s="15" t="n"/>
      <c r="B20" s="15" t="n"/>
      <c r="C20" s="16" t="n"/>
      <c r="D20" s="15" t="n"/>
      <c r="E20" s="16" t="n"/>
      <c r="F20" s="17" t="n"/>
      <c r="G20" s="23">
        <f>IF(A20="","",IF(OR(E20="",NOT(ISNUMBER(F20))),"",IFERROR(IF(NOT(ISNUMBER(VLOOKUP(E20,Assumptions!$B$4:$C$12,2,FALSE))),"",F20+VLOOKUP(E20,Assumptions!$B$4:$C$12,2,FALSE)),"")))</f>
        <v/>
      </c>
      <c r="H20" s="17" t="n"/>
      <c r="I20" s="19" t="n"/>
      <c r="J20" s="16" t="n"/>
      <c r="K20" s="20" t="n"/>
      <c r="L20" s="16" t="n"/>
      <c r="M20" s="24">
        <f>IF(A20="","",IF(OR(L20="",L20=Assumptions!$B$23,L20=Assumptions!$B$24,L20=Assumptions!$B$25,NOT(ISNUMBER(F20)),NOT(ISNUMBER(Assumptions!$C$26))),"",MAX(0,Assumptions!$C$26-F20)))</f>
        <v/>
      </c>
      <c r="N20" s="24">
        <f>IF(A20="","",IF(OR(L20=Assumptions!$B$23,L20=Assumptions!$B$24),IF(OR(NOT(ISNUMBER(F20)),NOT(ISNUMBER(H20)),H20&lt;F20),"",H20-F20),""))</f>
        <v/>
      </c>
      <c r="O20" s="25">
        <f>IF(A20="","",IF(L20=Assumptions!$B$25,"No action",IF(OR(E20="",F20="",L20=""),"Check record",IF(NOT(ISNUMBER(Assumptions!$C$26)),"Check as-of date",IF(OR(L20=Assumptions!$B$23,L20=Assumptions!$B$24),IF(NOT(ISNUMBER(H20)),"Check close date",IF(NOT(ISNUMBER(G20)),"Check target date",IF(H20&lt;=G20,"Resolved on time","Resolved late"))),IF(NOT(ISNUMBER(G20)),"Check target date",IF(G20&lt;Assumptions!$C$26,"Past due",IF(G20=Assumptions!$C$26,"Due today",IF(NOT(ISNUMBER(Assumptions!$C$27)),"Check due-soon limit",IF(G20&lt;=Assumptions!$C$26+Assumptions!$C$27,"Due soon","On track")))))))))</f>
        <v/>
      </c>
      <c r="P20" s="25">
        <f>IF(A20="","",IF(OR(B20="",C20="",D20="",E20="",F20="",I20="",J20="",L20=""),"Check required fields",IF(NOT(ISNUMBER(Assumptions!$C$26)),"Check as-of date",IF(NOT(ISNUMBER(F20)),"Check received date",IF(F20&gt;Assumptions!$C$26,"Check received date",IF(G20="","Check target setup",IF(AND(H20&lt;&gt;"",OR(NOT(ISNUMBER(H20)),H20&lt;F20)),"Check resolved date",IF(AND(OR(L20=Assumptions!$B$23,L20=Assumptions!$B$24),H20=""),"Check close date","Ready")))))))</f>
        <v/>
      </c>
      <c r="Q20">
        <f>IFERROR(INDEX(Assumptions!$B$4:$B$12,ROWS($Q$5:Q20)),"")</f>
        <v/>
      </c>
      <c r="R20">
        <f>IFERROR(INDEX(Assumptions!$B$13:$B$17,ROWS($R$5:R20)),"")</f>
        <v/>
      </c>
      <c r="S20">
        <f>IFERROR(INDEX(Assumptions!$B$18:$B$25,ROWS($S$5:S20)),"")</f>
        <v/>
      </c>
    </row>
    <row r="21" ht="22" customHeight="1">
      <c r="A21" s="15" t="n"/>
      <c r="B21" s="15" t="n"/>
      <c r="C21" s="16" t="n"/>
      <c r="D21" s="15" t="n"/>
      <c r="E21" s="16" t="n"/>
      <c r="F21" s="17" t="n"/>
      <c r="G21" s="18">
        <f>IF(A21="","",IF(OR(E21="",NOT(ISNUMBER(F21))),"",IFERROR(IF(NOT(ISNUMBER(VLOOKUP(E21,Assumptions!$B$4:$C$12,2,FALSE))),"",F21+VLOOKUP(E21,Assumptions!$B$4:$C$12,2,FALSE)),"")))</f>
        <v/>
      </c>
      <c r="H21" s="17" t="n"/>
      <c r="I21" s="19" t="n"/>
      <c r="J21" s="16" t="n"/>
      <c r="K21" s="20" t="n"/>
      <c r="L21" s="16" t="n"/>
      <c r="M21" s="21">
        <f>IF(A21="","",IF(OR(L21="",L21=Assumptions!$B$23,L21=Assumptions!$B$24,L21=Assumptions!$B$25,NOT(ISNUMBER(F21)),NOT(ISNUMBER(Assumptions!$C$26))),"",MAX(0,Assumptions!$C$26-F21)))</f>
        <v/>
      </c>
      <c r="N21" s="21">
        <f>IF(A21="","",IF(OR(L21=Assumptions!$B$23,L21=Assumptions!$B$24),IF(OR(NOT(ISNUMBER(F21)),NOT(ISNUMBER(H21)),H21&lt;F21),"",H21-F21),""))</f>
        <v/>
      </c>
      <c r="O21" s="22">
        <f>IF(A21="","",IF(L21=Assumptions!$B$25,"No action",IF(OR(E21="",F21="",L21=""),"Check record",IF(NOT(ISNUMBER(Assumptions!$C$26)),"Check as-of date",IF(OR(L21=Assumptions!$B$23,L21=Assumptions!$B$24),IF(NOT(ISNUMBER(H21)),"Check close date",IF(NOT(ISNUMBER(G21)),"Check target date",IF(H21&lt;=G21,"Resolved on time","Resolved late"))),IF(NOT(ISNUMBER(G21)),"Check target date",IF(G21&lt;Assumptions!$C$26,"Past due",IF(G21=Assumptions!$C$26,"Due today",IF(NOT(ISNUMBER(Assumptions!$C$27)),"Check due-soon limit",IF(G21&lt;=Assumptions!$C$26+Assumptions!$C$27,"Due soon","On track")))))))))</f>
        <v/>
      </c>
      <c r="P21" s="22">
        <f>IF(A21="","",IF(OR(B21="",C21="",D21="",E21="",F21="",I21="",J21="",L21=""),"Check required fields",IF(NOT(ISNUMBER(Assumptions!$C$26)),"Check as-of date",IF(NOT(ISNUMBER(F21)),"Check received date",IF(F21&gt;Assumptions!$C$26,"Check received date",IF(G21="","Check target setup",IF(AND(H21&lt;&gt;"",OR(NOT(ISNUMBER(H21)),H21&lt;F21)),"Check resolved date",IF(AND(OR(L21=Assumptions!$B$23,L21=Assumptions!$B$24),H21=""),"Check close date","Ready")))))))</f>
        <v/>
      </c>
      <c r="Q21">
        <f>IFERROR(INDEX(Assumptions!$B$4:$B$12,ROWS($Q$5:Q21)),"")</f>
        <v/>
      </c>
      <c r="R21">
        <f>IFERROR(INDEX(Assumptions!$B$13:$B$17,ROWS($R$5:R21)),"")</f>
        <v/>
      </c>
      <c r="S21">
        <f>IFERROR(INDEX(Assumptions!$B$18:$B$25,ROWS($S$5:S21)),"")</f>
        <v/>
      </c>
    </row>
    <row r="22" ht="22" customHeight="1">
      <c r="A22" s="15" t="n"/>
      <c r="B22" s="15" t="n"/>
      <c r="C22" s="16" t="n"/>
      <c r="D22" s="15" t="n"/>
      <c r="E22" s="16" t="n"/>
      <c r="F22" s="17" t="n"/>
      <c r="G22" s="23">
        <f>IF(A22="","",IF(OR(E22="",NOT(ISNUMBER(F22))),"",IFERROR(IF(NOT(ISNUMBER(VLOOKUP(E22,Assumptions!$B$4:$C$12,2,FALSE))),"",F22+VLOOKUP(E22,Assumptions!$B$4:$C$12,2,FALSE)),"")))</f>
        <v/>
      </c>
      <c r="H22" s="17" t="n"/>
      <c r="I22" s="19" t="n"/>
      <c r="J22" s="16" t="n"/>
      <c r="K22" s="20" t="n"/>
      <c r="L22" s="16" t="n"/>
      <c r="M22" s="24">
        <f>IF(A22="","",IF(OR(L22="",L22=Assumptions!$B$23,L22=Assumptions!$B$24,L22=Assumptions!$B$25,NOT(ISNUMBER(F22)),NOT(ISNUMBER(Assumptions!$C$26))),"",MAX(0,Assumptions!$C$26-F22)))</f>
        <v/>
      </c>
      <c r="N22" s="24">
        <f>IF(A22="","",IF(OR(L22=Assumptions!$B$23,L22=Assumptions!$B$24),IF(OR(NOT(ISNUMBER(F22)),NOT(ISNUMBER(H22)),H22&lt;F22),"",H22-F22),""))</f>
        <v/>
      </c>
      <c r="O22" s="25">
        <f>IF(A22="","",IF(L22=Assumptions!$B$25,"No action",IF(OR(E22="",F22="",L22=""),"Check record",IF(NOT(ISNUMBER(Assumptions!$C$26)),"Check as-of date",IF(OR(L22=Assumptions!$B$23,L22=Assumptions!$B$24),IF(NOT(ISNUMBER(H22)),"Check close date",IF(NOT(ISNUMBER(G22)),"Check target date",IF(H22&lt;=G22,"Resolved on time","Resolved late"))),IF(NOT(ISNUMBER(G22)),"Check target date",IF(G22&lt;Assumptions!$C$26,"Past due",IF(G22=Assumptions!$C$26,"Due today",IF(NOT(ISNUMBER(Assumptions!$C$27)),"Check due-soon limit",IF(G22&lt;=Assumptions!$C$26+Assumptions!$C$27,"Due soon","On track")))))))))</f>
        <v/>
      </c>
      <c r="P22" s="25">
        <f>IF(A22="","",IF(OR(B22="",C22="",D22="",E22="",F22="",I22="",J22="",L22=""),"Check required fields",IF(NOT(ISNUMBER(Assumptions!$C$26)),"Check as-of date",IF(NOT(ISNUMBER(F22)),"Check received date",IF(F22&gt;Assumptions!$C$26,"Check received date",IF(G22="","Check target setup",IF(AND(H22&lt;&gt;"",OR(NOT(ISNUMBER(H22)),H22&lt;F22)),"Check resolved date",IF(AND(OR(L22=Assumptions!$B$23,L22=Assumptions!$B$24),H22=""),"Check close date","Ready")))))))</f>
        <v/>
      </c>
      <c r="Q22">
        <f>IFERROR(INDEX(Assumptions!$B$4:$B$12,ROWS($Q$5:Q22)),"")</f>
        <v/>
      </c>
      <c r="R22">
        <f>IFERROR(INDEX(Assumptions!$B$13:$B$17,ROWS($R$5:R22)),"")</f>
        <v/>
      </c>
      <c r="S22">
        <f>IFERROR(INDEX(Assumptions!$B$18:$B$25,ROWS($S$5:S22)),"")</f>
        <v/>
      </c>
    </row>
    <row r="23" ht="22" customHeight="1">
      <c r="A23" s="15" t="n"/>
      <c r="B23" s="15" t="n"/>
      <c r="C23" s="16" t="n"/>
      <c r="D23" s="15" t="n"/>
      <c r="E23" s="16" t="n"/>
      <c r="F23" s="17" t="n"/>
      <c r="G23" s="18">
        <f>IF(A23="","",IF(OR(E23="",NOT(ISNUMBER(F23))),"",IFERROR(IF(NOT(ISNUMBER(VLOOKUP(E23,Assumptions!$B$4:$C$12,2,FALSE))),"",F23+VLOOKUP(E23,Assumptions!$B$4:$C$12,2,FALSE)),"")))</f>
        <v/>
      </c>
      <c r="H23" s="17" t="n"/>
      <c r="I23" s="19" t="n"/>
      <c r="J23" s="16" t="n"/>
      <c r="K23" s="20" t="n"/>
      <c r="L23" s="16" t="n"/>
      <c r="M23" s="21">
        <f>IF(A23="","",IF(OR(L23="",L23=Assumptions!$B$23,L23=Assumptions!$B$24,L23=Assumptions!$B$25,NOT(ISNUMBER(F23)),NOT(ISNUMBER(Assumptions!$C$26))),"",MAX(0,Assumptions!$C$26-F23)))</f>
        <v/>
      </c>
      <c r="N23" s="21">
        <f>IF(A23="","",IF(OR(L23=Assumptions!$B$23,L23=Assumptions!$B$24),IF(OR(NOT(ISNUMBER(F23)),NOT(ISNUMBER(H23)),H23&lt;F23),"",H23-F23),""))</f>
        <v/>
      </c>
      <c r="O23" s="22">
        <f>IF(A23="","",IF(L23=Assumptions!$B$25,"No action",IF(OR(E23="",F23="",L23=""),"Check record",IF(NOT(ISNUMBER(Assumptions!$C$26)),"Check as-of date",IF(OR(L23=Assumptions!$B$23,L23=Assumptions!$B$24),IF(NOT(ISNUMBER(H23)),"Check close date",IF(NOT(ISNUMBER(G23)),"Check target date",IF(H23&lt;=G23,"Resolved on time","Resolved late"))),IF(NOT(ISNUMBER(G23)),"Check target date",IF(G23&lt;Assumptions!$C$26,"Past due",IF(G23=Assumptions!$C$26,"Due today",IF(NOT(ISNUMBER(Assumptions!$C$27)),"Check due-soon limit",IF(G23&lt;=Assumptions!$C$26+Assumptions!$C$27,"Due soon","On track")))))))))</f>
        <v/>
      </c>
      <c r="P23" s="22">
        <f>IF(A23="","",IF(OR(B23="",C23="",D23="",E23="",F23="",I23="",J23="",L23=""),"Check required fields",IF(NOT(ISNUMBER(Assumptions!$C$26)),"Check as-of date",IF(NOT(ISNUMBER(F23)),"Check received date",IF(F23&gt;Assumptions!$C$26,"Check received date",IF(G23="","Check target setup",IF(AND(H23&lt;&gt;"",OR(NOT(ISNUMBER(H23)),H23&lt;F23)),"Check resolved date",IF(AND(OR(L23=Assumptions!$B$23,L23=Assumptions!$B$24),H23=""),"Check close date","Ready")))))))</f>
        <v/>
      </c>
      <c r="Q23">
        <f>IFERROR(INDEX(Assumptions!$B$4:$B$12,ROWS($Q$5:Q23)),"")</f>
        <v/>
      </c>
      <c r="R23">
        <f>IFERROR(INDEX(Assumptions!$B$13:$B$17,ROWS($R$5:R23)),"")</f>
        <v/>
      </c>
      <c r="S23">
        <f>IFERROR(INDEX(Assumptions!$B$18:$B$25,ROWS($S$5:S23)),"")</f>
        <v/>
      </c>
    </row>
    <row r="24" ht="22" customHeight="1">
      <c r="A24" s="15" t="n"/>
      <c r="B24" s="15" t="n"/>
      <c r="C24" s="16" t="n"/>
      <c r="D24" s="15" t="n"/>
      <c r="E24" s="16" t="n"/>
      <c r="F24" s="17" t="n"/>
      <c r="G24" s="23">
        <f>IF(A24="","",IF(OR(E24="",NOT(ISNUMBER(F24))),"",IFERROR(IF(NOT(ISNUMBER(VLOOKUP(E24,Assumptions!$B$4:$C$12,2,FALSE))),"",F24+VLOOKUP(E24,Assumptions!$B$4:$C$12,2,FALSE)),"")))</f>
        <v/>
      </c>
      <c r="H24" s="17" t="n"/>
      <c r="I24" s="19" t="n"/>
      <c r="J24" s="16" t="n"/>
      <c r="K24" s="20" t="n"/>
      <c r="L24" s="16" t="n"/>
      <c r="M24" s="24">
        <f>IF(A24="","",IF(OR(L24="",L24=Assumptions!$B$23,L24=Assumptions!$B$24,L24=Assumptions!$B$25,NOT(ISNUMBER(F24)),NOT(ISNUMBER(Assumptions!$C$26))),"",MAX(0,Assumptions!$C$26-F24)))</f>
        <v/>
      </c>
      <c r="N24" s="24">
        <f>IF(A24="","",IF(OR(L24=Assumptions!$B$23,L24=Assumptions!$B$24),IF(OR(NOT(ISNUMBER(F24)),NOT(ISNUMBER(H24)),H24&lt;F24),"",H24-F24),""))</f>
        <v/>
      </c>
      <c r="O24" s="25">
        <f>IF(A24="","",IF(L24=Assumptions!$B$25,"No action",IF(OR(E24="",F24="",L24=""),"Check record",IF(NOT(ISNUMBER(Assumptions!$C$26)),"Check as-of date",IF(OR(L24=Assumptions!$B$23,L24=Assumptions!$B$24),IF(NOT(ISNUMBER(H24)),"Check close date",IF(NOT(ISNUMBER(G24)),"Check target date",IF(H24&lt;=G24,"Resolved on time","Resolved late"))),IF(NOT(ISNUMBER(G24)),"Check target date",IF(G24&lt;Assumptions!$C$26,"Past due",IF(G24=Assumptions!$C$26,"Due today",IF(NOT(ISNUMBER(Assumptions!$C$27)),"Check due-soon limit",IF(G24&lt;=Assumptions!$C$26+Assumptions!$C$27,"Due soon","On track")))))))))</f>
        <v/>
      </c>
      <c r="P24" s="25">
        <f>IF(A24="","",IF(OR(B24="",C24="",D24="",E24="",F24="",I24="",J24="",L24=""),"Check required fields",IF(NOT(ISNUMBER(Assumptions!$C$26)),"Check as-of date",IF(NOT(ISNUMBER(F24)),"Check received date",IF(F24&gt;Assumptions!$C$26,"Check received date",IF(G24="","Check target setup",IF(AND(H24&lt;&gt;"",OR(NOT(ISNUMBER(H24)),H24&lt;F24)),"Check resolved date",IF(AND(OR(L24=Assumptions!$B$23,L24=Assumptions!$B$24),H24=""),"Check close date","Ready")))))))</f>
        <v/>
      </c>
      <c r="Q24">
        <f>IFERROR(INDEX(Assumptions!$B$4:$B$12,ROWS($Q$5:Q24)),"")</f>
        <v/>
      </c>
      <c r="R24">
        <f>IFERROR(INDEX(Assumptions!$B$13:$B$17,ROWS($R$5:R24)),"")</f>
        <v/>
      </c>
      <c r="S24">
        <f>IFERROR(INDEX(Assumptions!$B$18:$B$25,ROWS($S$5:S24)),"")</f>
        <v/>
      </c>
    </row>
    <row r="25" ht="22" customHeight="1">
      <c r="A25" s="15" t="n"/>
      <c r="B25" s="15" t="n"/>
      <c r="C25" s="16" t="n"/>
      <c r="D25" s="15" t="n"/>
      <c r="E25" s="16" t="n"/>
      <c r="F25" s="17" t="n"/>
      <c r="G25" s="18">
        <f>IF(A25="","",IF(OR(E25="",NOT(ISNUMBER(F25))),"",IFERROR(IF(NOT(ISNUMBER(VLOOKUP(E25,Assumptions!$B$4:$C$12,2,FALSE))),"",F25+VLOOKUP(E25,Assumptions!$B$4:$C$12,2,FALSE)),"")))</f>
        <v/>
      </c>
      <c r="H25" s="17" t="n"/>
      <c r="I25" s="19" t="n"/>
      <c r="J25" s="16" t="n"/>
      <c r="K25" s="20" t="n"/>
      <c r="L25" s="16" t="n"/>
      <c r="M25" s="21">
        <f>IF(A25="","",IF(OR(L25="",L25=Assumptions!$B$23,L25=Assumptions!$B$24,L25=Assumptions!$B$25,NOT(ISNUMBER(F25)),NOT(ISNUMBER(Assumptions!$C$26))),"",MAX(0,Assumptions!$C$26-F25)))</f>
        <v/>
      </c>
      <c r="N25" s="21">
        <f>IF(A25="","",IF(OR(L25=Assumptions!$B$23,L25=Assumptions!$B$24),IF(OR(NOT(ISNUMBER(F25)),NOT(ISNUMBER(H25)),H25&lt;F25),"",H25-F25),""))</f>
        <v/>
      </c>
      <c r="O25" s="22">
        <f>IF(A25="","",IF(L25=Assumptions!$B$25,"No action",IF(OR(E25="",F25="",L25=""),"Check record",IF(NOT(ISNUMBER(Assumptions!$C$26)),"Check as-of date",IF(OR(L25=Assumptions!$B$23,L25=Assumptions!$B$24),IF(NOT(ISNUMBER(H25)),"Check close date",IF(NOT(ISNUMBER(G25)),"Check target date",IF(H25&lt;=G25,"Resolved on time","Resolved late"))),IF(NOT(ISNUMBER(G25)),"Check target date",IF(G25&lt;Assumptions!$C$26,"Past due",IF(G25=Assumptions!$C$26,"Due today",IF(NOT(ISNUMBER(Assumptions!$C$27)),"Check due-soon limit",IF(G25&lt;=Assumptions!$C$26+Assumptions!$C$27,"Due soon","On track")))))))))</f>
        <v/>
      </c>
      <c r="P25" s="22">
        <f>IF(A25="","",IF(OR(B25="",C25="",D25="",E25="",F25="",I25="",J25="",L25=""),"Check required fields",IF(NOT(ISNUMBER(Assumptions!$C$26)),"Check as-of date",IF(NOT(ISNUMBER(F25)),"Check received date",IF(F25&gt;Assumptions!$C$26,"Check received date",IF(G25="","Check target setup",IF(AND(H25&lt;&gt;"",OR(NOT(ISNUMBER(H25)),H25&lt;F25)),"Check resolved date",IF(AND(OR(L25=Assumptions!$B$23,L25=Assumptions!$B$24),H25=""),"Check close date","Ready")))))))</f>
        <v/>
      </c>
      <c r="Q25">
        <f>IFERROR(INDEX(Assumptions!$B$4:$B$12,ROWS($Q$5:Q25)),"")</f>
        <v/>
      </c>
      <c r="R25">
        <f>IFERROR(INDEX(Assumptions!$B$13:$B$17,ROWS($R$5:R25)),"")</f>
        <v/>
      </c>
      <c r="S25">
        <f>IFERROR(INDEX(Assumptions!$B$18:$B$25,ROWS($S$5:S25)),"")</f>
        <v/>
      </c>
    </row>
    <row r="26" ht="22" customHeight="1">
      <c r="A26" s="15" t="n"/>
      <c r="B26" s="15" t="n"/>
      <c r="C26" s="16" t="n"/>
      <c r="D26" s="15" t="n"/>
      <c r="E26" s="16" t="n"/>
      <c r="F26" s="17" t="n"/>
      <c r="G26" s="23">
        <f>IF(A26="","",IF(OR(E26="",NOT(ISNUMBER(F26))),"",IFERROR(IF(NOT(ISNUMBER(VLOOKUP(E26,Assumptions!$B$4:$C$12,2,FALSE))),"",F26+VLOOKUP(E26,Assumptions!$B$4:$C$12,2,FALSE)),"")))</f>
        <v/>
      </c>
      <c r="H26" s="17" t="n"/>
      <c r="I26" s="19" t="n"/>
      <c r="J26" s="16" t="n"/>
      <c r="K26" s="20" t="n"/>
      <c r="L26" s="16" t="n"/>
      <c r="M26" s="24">
        <f>IF(A26="","",IF(OR(L26="",L26=Assumptions!$B$23,L26=Assumptions!$B$24,L26=Assumptions!$B$25,NOT(ISNUMBER(F26)),NOT(ISNUMBER(Assumptions!$C$26))),"",MAX(0,Assumptions!$C$26-F26)))</f>
        <v/>
      </c>
      <c r="N26" s="24">
        <f>IF(A26="","",IF(OR(L26=Assumptions!$B$23,L26=Assumptions!$B$24),IF(OR(NOT(ISNUMBER(F26)),NOT(ISNUMBER(H26)),H26&lt;F26),"",H26-F26),""))</f>
        <v/>
      </c>
      <c r="O26" s="25">
        <f>IF(A26="","",IF(L26=Assumptions!$B$25,"No action",IF(OR(E26="",F26="",L26=""),"Check record",IF(NOT(ISNUMBER(Assumptions!$C$26)),"Check as-of date",IF(OR(L26=Assumptions!$B$23,L26=Assumptions!$B$24),IF(NOT(ISNUMBER(H26)),"Check close date",IF(NOT(ISNUMBER(G26)),"Check target date",IF(H26&lt;=G26,"Resolved on time","Resolved late"))),IF(NOT(ISNUMBER(G26)),"Check target date",IF(G26&lt;Assumptions!$C$26,"Past due",IF(G26=Assumptions!$C$26,"Due today",IF(NOT(ISNUMBER(Assumptions!$C$27)),"Check due-soon limit",IF(G26&lt;=Assumptions!$C$26+Assumptions!$C$27,"Due soon","On track")))))))))</f>
        <v/>
      </c>
      <c r="P26" s="25">
        <f>IF(A26="","",IF(OR(B26="",C26="",D26="",E26="",F26="",I26="",J26="",L26=""),"Check required fields",IF(NOT(ISNUMBER(Assumptions!$C$26)),"Check as-of date",IF(NOT(ISNUMBER(F26)),"Check received date",IF(F26&gt;Assumptions!$C$26,"Check received date",IF(G26="","Check target setup",IF(AND(H26&lt;&gt;"",OR(NOT(ISNUMBER(H26)),H26&lt;F26)),"Check resolved date",IF(AND(OR(L26=Assumptions!$B$23,L26=Assumptions!$B$24),H26=""),"Check close date","Ready")))))))</f>
        <v/>
      </c>
      <c r="Q26">
        <f>IFERROR(INDEX(Assumptions!$B$4:$B$12,ROWS($Q$5:Q26)),"")</f>
        <v/>
      </c>
      <c r="R26">
        <f>IFERROR(INDEX(Assumptions!$B$13:$B$17,ROWS($R$5:R26)),"")</f>
        <v/>
      </c>
      <c r="S26">
        <f>IFERROR(INDEX(Assumptions!$B$18:$B$25,ROWS($S$5:S26)),"")</f>
        <v/>
      </c>
    </row>
    <row r="27" ht="22" customHeight="1">
      <c r="A27" s="15" t="n"/>
      <c r="B27" s="15" t="n"/>
      <c r="C27" s="16" t="n"/>
      <c r="D27" s="15" t="n"/>
      <c r="E27" s="16" t="n"/>
      <c r="F27" s="17" t="n"/>
      <c r="G27" s="18">
        <f>IF(A27="","",IF(OR(E27="",NOT(ISNUMBER(F27))),"",IFERROR(IF(NOT(ISNUMBER(VLOOKUP(E27,Assumptions!$B$4:$C$12,2,FALSE))),"",F27+VLOOKUP(E27,Assumptions!$B$4:$C$12,2,FALSE)),"")))</f>
        <v/>
      </c>
      <c r="H27" s="17" t="n"/>
      <c r="I27" s="19" t="n"/>
      <c r="J27" s="16" t="n"/>
      <c r="K27" s="20" t="n"/>
      <c r="L27" s="16" t="n"/>
      <c r="M27" s="21">
        <f>IF(A27="","",IF(OR(L27="",L27=Assumptions!$B$23,L27=Assumptions!$B$24,L27=Assumptions!$B$25,NOT(ISNUMBER(F27)),NOT(ISNUMBER(Assumptions!$C$26))),"",MAX(0,Assumptions!$C$26-F27)))</f>
        <v/>
      </c>
      <c r="N27" s="21">
        <f>IF(A27="","",IF(OR(L27=Assumptions!$B$23,L27=Assumptions!$B$24),IF(OR(NOT(ISNUMBER(F27)),NOT(ISNUMBER(H27)),H27&lt;F27),"",H27-F27),""))</f>
        <v/>
      </c>
      <c r="O27" s="22">
        <f>IF(A27="","",IF(L27=Assumptions!$B$25,"No action",IF(OR(E27="",F27="",L27=""),"Check record",IF(NOT(ISNUMBER(Assumptions!$C$26)),"Check as-of date",IF(OR(L27=Assumptions!$B$23,L27=Assumptions!$B$24),IF(NOT(ISNUMBER(H27)),"Check close date",IF(NOT(ISNUMBER(G27)),"Check target date",IF(H27&lt;=G27,"Resolved on time","Resolved late"))),IF(NOT(ISNUMBER(G27)),"Check target date",IF(G27&lt;Assumptions!$C$26,"Past due",IF(G27=Assumptions!$C$26,"Due today",IF(NOT(ISNUMBER(Assumptions!$C$27)),"Check due-soon limit",IF(G27&lt;=Assumptions!$C$26+Assumptions!$C$27,"Due soon","On track")))))))))</f>
        <v/>
      </c>
      <c r="P27" s="22">
        <f>IF(A27="","",IF(OR(B27="",C27="",D27="",E27="",F27="",I27="",J27="",L27=""),"Check required fields",IF(NOT(ISNUMBER(Assumptions!$C$26)),"Check as-of date",IF(NOT(ISNUMBER(F27)),"Check received date",IF(F27&gt;Assumptions!$C$26,"Check received date",IF(G27="","Check target setup",IF(AND(H27&lt;&gt;"",OR(NOT(ISNUMBER(H27)),H27&lt;F27)),"Check resolved date",IF(AND(OR(L27=Assumptions!$B$23,L27=Assumptions!$B$24),H27=""),"Check close date","Ready")))))))</f>
        <v/>
      </c>
      <c r="Q27">
        <f>IFERROR(INDEX(Assumptions!$B$4:$B$12,ROWS($Q$5:Q27)),"")</f>
        <v/>
      </c>
      <c r="R27">
        <f>IFERROR(INDEX(Assumptions!$B$13:$B$17,ROWS($R$5:R27)),"")</f>
        <v/>
      </c>
      <c r="S27">
        <f>IFERROR(INDEX(Assumptions!$B$18:$B$25,ROWS($S$5:S27)),"")</f>
        <v/>
      </c>
    </row>
    <row r="28" ht="22" customHeight="1">
      <c r="A28" s="15" t="n"/>
      <c r="B28" s="15" t="n"/>
      <c r="C28" s="16" t="n"/>
      <c r="D28" s="15" t="n"/>
      <c r="E28" s="16" t="n"/>
      <c r="F28" s="17" t="n"/>
      <c r="G28" s="23">
        <f>IF(A28="","",IF(OR(E28="",NOT(ISNUMBER(F28))),"",IFERROR(IF(NOT(ISNUMBER(VLOOKUP(E28,Assumptions!$B$4:$C$12,2,FALSE))),"",F28+VLOOKUP(E28,Assumptions!$B$4:$C$12,2,FALSE)),"")))</f>
        <v/>
      </c>
      <c r="H28" s="17" t="n"/>
      <c r="I28" s="19" t="n"/>
      <c r="J28" s="16" t="n"/>
      <c r="K28" s="20" t="n"/>
      <c r="L28" s="16" t="n"/>
      <c r="M28" s="24">
        <f>IF(A28="","",IF(OR(L28="",L28=Assumptions!$B$23,L28=Assumptions!$B$24,L28=Assumptions!$B$25,NOT(ISNUMBER(F28)),NOT(ISNUMBER(Assumptions!$C$26))),"",MAX(0,Assumptions!$C$26-F28)))</f>
        <v/>
      </c>
      <c r="N28" s="24">
        <f>IF(A28="","",IF(OR(L28=Assumptions!$B$23,L28=Assumptions!$B$24),IF(OR(NOT(ISNUMBER(F28)),NOT(ISNUMBER(H28)),H28&lt;F28),"",H28-F28),""))</f>
        <v/>
      </c>
      <c r="O28" s="25">
        <f>IF(A28="","",IF(L28=Assumptions!$B$25,"No action",IF(OR(E28="",F28="",L28=""),"Check record",IF(NOT(ISNUMBER(Assumptions!$C$26)),"Check as-of date",IF(OR(L28=Assumptions!$B$23,L28=Assumptions!$B$24),IF(NOT(ISNUMBER(H28)),"Check close date",IF(NOT(ISNUMBER(G28)),"Check target date",IF(H28&lt;=G28,"Resolved on time","Resolved late"))),IF(NOT(ISNUMBER(G28)),"Check target date",IF(G28&lt;Assumptions!$C$26,"Past due",IF(G28=Assumptions!$C$26,"Due today",IF(NOT(ISNUMBER(Assumptions!$C$27)),"Check due-soon limit",IF(G28&lt;=Assumptions!$C$26+Assumptions!$C$27,"Due soon","On track")))))))))</f>
        <v/>
      </c>
      <c r="P28" s="25">
        <f>IF(A28="","",IF(OR(B28="",C28="",D28="",E28="",F28="",I28="",J28="",L28=""),"Check required fields",IF(NOT(ISNUMBER(Assumptions!$C$26)),"Check as-of date",IF(NOT(ISNUMBER(F28)),"Check received date",IF(F28&gt;Assumptions!$C$26,"Check received date",IF(G28="","Check target setup",IF(AND(H28&lt;&gt;"",OR(NOT(ISNUMBER(H28)),H28&lt;F28)),"Check resolved date",IF(AND(OR(L28=Assumptions!$B$23,L28=Assumptions!$B$24),H28=""),"Check close date","Ready")))))))</f>
        <v/>
      </c>
      <c r="Q28">
        <f>IFERROR(INDEX(Assumptions!$B$4:$B$12,ROWS($Q$5:Q28)),"")</f>
        <v/>
      </c>
      <c r="R28">
        <f>IFERROR(INDEX(Assumptions!$B$13:$B$17,ROWS($R$5:R28)),"")</f>
        <v/>
      </c>
      <c r="S28">
        <f>IFERROR(INDEX(Assumptions!$B$18:$B$25,ROWS($S$5:S28)),"")</f>
        <v/>
      </c>
    </row>
    <row r="29" ht="22" customHeight="1">
      <c r="A29" s="15" t="n"/>
      <c r="B29" s="15" t="n"/>
      <c r="C29" s="16" t="n"/>
      <c r="D29" s="15" t="n"/>
      <c r="E29" s="16" t="n"/>
      <c r="F29" s="17" t="n"/>
      <c r="G29" s="18">
        <f>IF(A29="","",IF(OR(E29="",NOT(ISNUMBER(F29))),"",IFERROR(IF(NOT(ISNUMBER(VLOOKUP(E29,Assumptions!$B$4:$C$12,2,FALSE))),"",F29+VLOOKUP(E29,Assumptions!$B$4:$C$12,2,FALSE)),"")))</f>
        <v/>
      </c>
      <c r="H29" s="17" t="n"/>
      <c r="I29" s="19" t="n"/>
      <c r="J29" s="16" t="n"/>
      <c r="K29" s="20" t="n"/>
      <c r="L29" s="16" t="n"/>
      <c r="M29" s="21">
        <f>IF(A29="","",IF(OR(L29="",L29=Assumptions!$B$23,L29=Assumptions!$B$24,L29=Assumptions!$B$25,NOT(ISNUMBER(F29)),NOT(ISNUMBER(Assumptions!$C$26))),"",MAX(0,Assumptions!$C$26-F29)))</f>
        <v/>
      </c>
      <c r="N29" s="21">
        <f>IF(A29="","",IF(OR(L29=Assumptions!$B$23,L29=Assumptions!$B$24),IF(OR(NOT(ISNUMBER(F29)),NOT(ISNUMBER(H29)),H29&lt;F29),"",H29-F29),""))</f>
        <v/>
      </c>
      <c r="O29" s="22">
        <f>IF(A29="","",IF(L29=Assumptions!$B$25,"No action",IF(OR(E29="",F29="",L29=""),"Check record",IF(NOT(ISNUMBER(Assumptions!$C$26)),"Check as-of date",IF(OR(L29=Assumptions!$B$23,L29=Assumptions!$B$24),IF(NOT(ISNUMBER(H29)),"Check close date",IF(NOT(ISNUMBER(G29)),"Check target date",IF(H29&lt;=G29,"Resolved on time","Resolved late"))),IF(NOT(ISNUMBER(G29)),"Check target date",IF(G29&lt;Assumptions!$C$26,"Past due",IF(G29=Assumptions!$C$26,"Due today",IF(NOT(ISNUMBER(Assumptions!$C$27)),"Check due-soon limit",IF(G29&lt;=Assumptions!$C$26+Assumptions!$C$27,"Due soon","On track")))))))))</f>
        <v/>
      </c>
      <c r="P29" s="22">
        <f>IF(A29="","",IF(OR(B29="",C29="",D29="",E29="",F29="",I29="",J29="",L29=""),"Check required fields",IF(NOT(ISNUMBER(Assumptions!$C$26)),"Check as-of date",IF(NOT(ISNUMBER(F29)),"Check received date",IF(F29&gt;Assumptions!$C$26,"Check received date",IF(G29="","Check target setup",IF(AND(H29&lt;&gt;"",OR(NOT(ISNUMBER(H29)),H29&lt;F29)),"Check resolved date",IF(AND(OR(L29=Assumptions!$B$23,L29=Assumptions!$B$24),H29=""),"Check close date","Ready")))))))</f>
        <v/>
      </c>
      <c r="Q29">
        <f>IFERROR(INDEX(Assumptions!$B$4:$B$12,ROWS($Q$5:Q29)),"")</f>
        <v/>
      </c>
      <c r="R29">
        <f>IFERROR(INDEX(Assumptions!$B$13:$B$17,ROWS($R$5:R29)),"")</f>
        <v/>
      </c>
      <c r="S29">
        <f>IFERROR(INDEX(Assumptions!$B$18:$B$25,ROWS($S$5:S29)),"")</f>
        <v/>
      </c>
    </row>
    <row r="30" ht="22" customHeight="1">
      <c r="A30" s="15" t="n"/>
      <c r="B30" s="15" t="n"/>
      <c r="C30" s="16" t="n"/>
      <c r="D30" s="15" t="n"/>
      <c r="E30" s="16" t="n"/>
      <c r="F30" s="17" t="n"/>
      <c r="G30" s="23">
        <f>IF(A30="","",IF(OR(E30="",NOT(ISNUMBER(F30))),"",IFERROR(IF(NOT(ISNUMBER(VLOOKUP(E30,Assumptions!$B$4:$C$12,2,FALSE))),"",F30+VLOOKUP(E30,Assumptions!$B$4:$C$12,2,FALSE)),"")))</f>
        <v/>
      </c>
      <c r="H30" s="17" t="n"/>
      <c r="I30" s="19" t="n"/>
      <c r="J30" s="16" t="n"/>
      <c r="K30" s="20" t="n"/>
      <c r="L30" s="16" t="n"/>
      <c r="M30" s="24">
        <f>IF(A30="","",IF(OR(L30="",L30=Assumptions!$B$23,L30=Assumptions!$B$24,L30=Assumptions!$B$25,NOT(ISNUMBER(F30)),NOT(ISNUMBER(Assumptions!$C$26))),"",MAX(0,Assumptions!$C$26-F30)))</f>
        <v/>
      </c>
      <c r="N30" s="24">
        <f>IF(A30="","",IF(OR(L30=Assumptions!$B$23,L30=Assumptions!$B$24),IF(OR(NOT(ISNUMBER(F30)),NOT(ISNUMBER(H30)),H30&lt;F30),"",H30-F30),""))</f>
        <v/>
      </c>
      <c r="O30" s="25">
        <f>IF(A30="","",IF(L30=Assumptions!$B$25,"No action",IF(OR(E30="",F30="",L30=""),"Check record",IF(NOT(ISNUMBER(Assumptions!$C$26)),"Check as-of date",IF(OR(L30=Assumptions!$B$23,L30=Assumptions!$B$24),IF(NOT(ISNUMBER(H30)),"Check close date",IF(NOT(ISNUMBER(G30)),"Check target date",IF(H30&lt;=G30,"Resolved on time","Resolved late"))),IF(NOT(ISNUMBER(G30)),"Check target date",IF(G30&lt;Assumptions!$C$26,"Past due",IF(G30=Assumptions!$C$26,"Due today",IF(NOT(ISNUMBER(Assumptions!$C$27)),"Check due-soon limit",IF(G30&lt;=Assumptions!$C$26+Assumptions!$C$27,"Due soon","On track")))))))))</f>
        <v/>
      </c>
      <c r="P30" s="25">
        <f>IF(A30="","",IF(OR(B30="",C30="",D30="",E30="",F30="",I30="",J30="",L30=""),"Check required fields",IF(NOT(ISNUMBER(Assumptions!$C$26)),"Check as-of date",IF(NOT(ISNUMBER(F30)),"Check received date",IF(F30&gt;Assumptions!$C$26,"Check received date",IF(G30="","Check target setup",IF(AND(H30&lt;&gt;"",OR(NOT(ISNUMBER(H30)),H30&lt;F30)),"Check resolved date",IF(AND(OR(L30=Assumptions!$B$23,L30=Assumptions!$B$24),H30=""),"Check close date","Ready")))))))</f>
        <v/>
      </c>
      <c r="Q30">
        <f>IFERROR(INDEX(Assumptions!$B$4:$B$12,ROWS($Q$5:Q30)),"")</f>
        <v/>
      </c>
      <c r="R30">
        <f>IFERROR(INDEX(Assumptions!$B$13:$B$17,ROWS($R$5:R30)),"")</f>
        <v/>
      </c>
      <c r="S30">
        <f>IFERROR(INDEX(Assumptions!$B$18:$B$25,ROWS($S$5:S30)),"")</f>
        <v/>
      </c>
    </row>
    <row r="31" ht="22" customHeight="1">
      <c r="A31" s="15" t="n"/>
      <c r="B31" s="15" t="n"/>
      <c r="C31" s="16" t="n"/>
      <c r="D31" s="15" t="n"/>
      <c r="E31" s="16" t="n"/>
      <c r="F31" s="17" t="n"/>
      <c r="G31" s="18">
        <f>IF(A31="","",IF(OR(E31="",NOT(ISNUMBER(F31))),"",IFERROR(IF(NOT(ISNUMBER(VLOOKUP(E31,Assumptions!$B$4:$C$12,2,FALSE))),"",F31+VLOOKUP(E31,Assumptions!$B$4:$C$12,2,FALSE)),"")))</f>
        <v/>
      </c>
      <c r="H31" s="17" t="n"/>
      <c r="I31" s="19" t="n"/>
      <c r="J31" s="16" t="n"/>
      <c r="K31" s="20" t="n"/>
      <c r="L31" s="16" t="n"/>
      <c r="M31" s="21">
        <f>IF(A31="","",IF(OR(L31="",L31=Assumptions!$B$23,L31=Assumptions!$B$24,L31=Assumptions!$B$25,NOT(ISNUMBER(F31)),NOT(ISNUMBER(Assumptions!$C$26))),"",MAX(0,Assumptions!$C$26-F31)))</f>
        <v/>
      </c>
      <c r="N31" s="21">
        <f>IF(A31="","",IF(OR(L31=Assumptions!$B$23,L31=Assumptions!$B$24),IF(OR(NOT(ISNUMBER(F31)),NOT(ISNUMBER(H31)),H31&lt;F31),"",H31-F31),""))</f>
        <v/>
      </c>
      <c r="O31" s="22">
        <f>IF(A31="","",IF(L31=Assumptions!$B$25,"No action",IF(OR(E31="",F31="",L31=""),"Check record",IF(NOT(ISNUMBER(Assumptions!$C$26)),"Check as-of date",IF(OR(L31=Assumptions!$B$23,L31=Assumptions!$B$24),IF(NOT(ISNUMBER(H31)),"Check close date",IF(NOT(ISNUMBER(G31)),"Check target date",IF(H31&lt;=G31,"Resolved on time","Resolved late"))),IF(NOT(ISNUMBER(G31)),"Check target date",IF(G31&lt;Assumptions!$C$26,"Past due",IF(G31=Assumptions!$C$26,"Due today",IF(NOT(ISNUMBER(Assumptions!$C$27)),"Check due-soon limit",IF(G31&lt;=Assumptions!$C$26+Assumptions!$C$27,"Due soon","On track")))))))))</f>
        <v/>
      </c>
      <c r="P31" s="22">
        <f>IF(A31="","",IF(OR(B31="",C31="",D31="",E31="",F31="",I31="",J31="",L31=""),"Check required fields",IF(NOT(ISNUMBER(Assumptions!$C$26)),"Check as-of date",IF(NOT(ISNUMBER(F31)),"Check received date",IF(F31&gt;Assumptions!$C$26,"Check received date",IF(G31="","Check target setup",IF(AND(H31&lt;&gt;"",OR(NOT(ISNUMBER(H31)),H31&lt;F31)),"Check resolved date",IF(AND(OR(L31=Assumptions!$B$23,L31=Assumptions!$B$24),H31=""),"Check close date","Ready")))))))</f>
        <v/>
      </c>
      <c r="Q31">
        <f>IFERROR(INDEX(Assumptions!$B$4:$B$12,ROWS($Q$5:Q31)),"")</f>
        <v/>
      </c>
      <c r="R31">
        <f>IFERROR(INDEX(Assumptions!$B$13:$B$17,ROWS($R$5:R31)),"")</f>
        <v/>
      </c>
      <c r="S31">
        <f>IFERROR(INDEX(Assumptions!$B$18:$B$25,ROWS($S$5:S31)),"")</f>
        <v/>
      </c>
    </row>
    <row r="32" ht="22" customHeight="1">
      <c r="A32" s="15" t="n"/>
      <c r="B32" s="15" t="n"/>
      <c r="C32" s="16" t="n"/>
      <c r="D32" s="15" t="n"/>
      <c r="E32" s="16" t="n"/>
      <c r="F32" s="17" t="n"/>
      <c r="G32" s="23">
        <f>IF(A32="","",IF(OR(E32="",NOT(ISNUMBER(F32))),"",IFERROR(IF(NOT(ISNUMBER(VLOOKUP(E32,Assumptions!$B$4:$C$12,2,FALSE))),"",F32+VLOOKUP(E32,Assumptions!$B$4:$C$12,2,FALSE)),"")))</f>
        <v/>
      </c>
      <c r="H32" s="17" t="n"/>
      <c r="I32" s="19" t="n"/>
      <c r="J32" s="16" t="n"/>
      <c r="K32" s="20" t="n"/>
      <c r="L32" s="16" t="n"/>
      <c r="M32" s="24">
        <f>IF(A32="","",IF(OR(L32="",L32=Assumptions!$B$23,L32=Assumptions!$B$24,L32=Assumptions!$B$25,NOT(ISNUMBER(F32)),NOT(ISNUMBER(Assumptions!$C$26))),"",MAX(0,Assumptions!$C$26-F32)))</f>
        <v/>
      </c>
      <c r="N32" s="24">
        <f>IF(A32="","",IF(OR(L32=Assumptions!$B$23,L32=Assumptions!$B$24),IF(OR(NOT(ISNUMBER(F32)),NOT(ISNUMBER(H32)),H32&lt;F32),"",H32-F32),""))</f>
        <v/>
      </c>
      <c r="O32" s="25">
        <f>IF(A32="","",IF(L32=Assumptions!$B$25,"No action",IF(OR(E32="",F32="",L32=""),"Check record",IF(NOT(ISNUMBER(Assumptions!$C$26)),"Check as-of date",IF(OR(L32=Assumptions!$B$23,L32=Assumptions!$B$24),IF(NOT(ISNUMBER(H32)),"Check close date",IF(NOT(ISNUMBER(G32)),"Check target date",IF(H32&lt;=G32,"Resolved on time","Resolved late"))),IF(NOT(ISNUMBER(G32)),"Check target date",IF(G32&lt;Assumptions!$C$26,"Past due",IF(G32=Assumptions!$C$26,"Due today",IF(NOT(ISNUMBER(Assumptions!$C$27)),"Check due-soon limit",IF(G32&lt;=Assumptions!$C$26+Assumptions!$C$27,"Due soon","On track")))))))))</f>
        <v/>
      </c>
      <c r="P32" s="25">
        <f>IF(A32="","",IF(OR(B32="",C32="",D32="",E32="",F32="",I32="",J32="",L32=""),"Check required fields",IF(NOT(ISNUMBER(Assumptions!$C$26)),"Check as-of date",IF(NOT(ISNUMBER(F32)),"Check received date",IF(F32&gt;Assumptions!$C$26,"Check received date",IF(G32="","Check target setup",IF(AND(H32&lt;&gt;"",OR(NOT(ISNUMBER(H32)),H32&lt;F32)),"Check resolved date",IF(AND(OR(L32=Assumptions!$B$23,L32=Assumptions!$B$24),H32=""),"Check close date","Ready")))))))</f>
        <v/>
      </c>
      <c r="Q32">
        <f>IFERROR(INDEX(Assumptions!$B$4:$B$12,ROWS($Q$5:Q32)),"")</f>
        <v/>
      </c>
      <c r="R32">
        <f>IFERROR(INDEX(Assumptions!$B$13:$B$17,ROWS($R$5:R32)),"")</f>
        <v/>
      </c>
      <c r="S32">
        <f>IFERROR(INDEX(Assumptions!$B$18:$B$25,ROWS($S$5:S32)),"")</f>
        <v/>
      </c>
    </row>
    <row r="33" ht="22" customHeight="1">
      <c r="A33" s="15" t="n"/>
      <c r="B33" s="15" t="n"/>
      <c r="C33" s="16" t="n"/>
      <c r="D33" s="15" t="n"/>
      <c r="E33" s="16" t="n"/>
      <c r="F33" s="17" t="n"/>
      <c r="G33" s="18">
        <f>IF(A33="","",IF(OR(E33="",NOT(ISNUMBER(F33))),"",IFERROR(IF(NOT(ISNUMBER(VLOOKUP(E33,Assumptions!$B$4:$C$12,2,FALSE))),"",F33+VLOOKUP(E33,Assumptions!$B$4:$C$12,2,FALSE)),"")))</f>
        <v/>
      </c>
      <c r="H33" s="17" t="n"/>
      <c r="I33" s="19" t="n"/>
      <c r="J33" s="16" t="n"/>
      <c r="K33" s="20" t="n"/>
      <c r="L33" s="16" t="n"/>
      <c r="M33" s="21">
        <f>IF(A33="","",IF(OR(L33="",L33=Assumptions!$B$23,L33=Assumptions!$B$24,L33=Assumptions!$B$25,NOT(ISNUMBER(F33)),NOT(ISNUMBER(Assumptions!$C$26))),"",MAX(0,Assumptions!$C$26-F33)))</f>
        <v/>
      </c>
      <c r="N33" s="21">
        <f>IF(A33="","",IF(OR(L33=Assumptions!$B$23,L33=Assumptions!$B$24),IF(OR(NOT(ISNUMBER(F33)),NOT(ISNUMBER(H33)),H33&lt;F33),"",H33-F33),""))</f>
        <v/>
      </c>
      <c r="O33" s="22">
        <f>IF(A33="","",IF(L33=Assumptions!$B$25,"No action",IF(OR(E33="",F33="",L33=""),"Check record",IF(NOT(ISNUMBER(Assumptions!$C$26)),"Check as-of date",IF(OR(L33=Assumptions!$B$23,L33=Assumptions!$B$24),IF(NOT(ISNUMBER(H33)),"Check close date",IF(NOT(ISNUMBER(G33)),"Check target date",IF(H33&lt;=G33,"Resolved on time","Resolved late"))),IF(NOT(ISNUMBER(G33)),"Check target date",IF(G33&lt;Assumptions!$C$26,"Past due",IF(G33=Assumptions!$C$26,"Due today",IF(NOT(ISNUMBER(Assumptions!$C$27)),"Check due-soon limit",IF(G33&lt;=Assumptions!$C$26+Assumptions!$C$27,"Due soon","On track")))))))))</f>
        <v/>
      </c>
      <c r="P33" s="22">
        <f>IF(A33="","",IF(OR(B33="",C33="",D33="",E33="",F33="",I33="",J33="",L33=""),"Check required fields",IF(NOT(ISNUMBER(Assumptions!$C$26)),"Check as-of date",IF(NOT(ISNUMBER(F33)),"Check received date",IF(F33&gt;Assumptions!$C$26,"Check received date",IF(G33="","Check target setup",IF(AND(H33&lt;&gt;"",OR(NOT(ISNUMBER(H33)),H33&lt;F33)),"Check resolved date",IF(AND(OR(L33=Assumptions!$B$23,L33=Assumptions!$B$24),H33=""),"Check close date","Ready")))))))</f>
        <v/>
      </c>
      <c r="Q33">
        <f>IFERROR(INDEX(Assumptions!$B$4:$B$12,ROWS($Q$5:Q33)),"")</f>
        <v/>
      </c>
      <c r="R33">
        <f>IFERROR(INDEX(Assumptions!$B$13:$B$17,ROWS($R$5:R33)),"")</f>
        <v/>
      </c>
      <c r="S33">
        <f>IFERROR(INDEX(Assumptions!$B$18:$B$25,ROWS($S$5:S33)),"")</f>
        <v/>
      </c>
    </row>
    <row r="34" ht="22" customHeight="1">
      <c r="A34" s="15" t="n"/>
      <c r="B34" s="15" t="n"/>
      <c r="C34" s="16" t="n"/>
      <c r="D34" s="15" t="n"/>
      <c r="E34" s="16" t="n"/>
      <c r="F34" s="17" t="n"/>
      <c r="G34" s="23">
        <f>IF(A34="","",IF(OR(E34="",NOT(ISNUMBER(F34))),"",IFERROR(IF(NOT(ISNUMBER(VLOOKUP(E34,Assumptions!$B$4:$C$12,2,FALSE))),"",F34+VLOOKUP(E34,Assumptions!$B$4:$C$12,2,FALSE)),"")))</f>
        <v/>
      </c>
      <c r="H34" s="17" t="n"/>
      <c r="I34" s="19" t="n"/>
      <c r="J34" s="16" t="n"/>
      <c r="K34" s="20" t="n"/>
      <c r="L34" s="16" t="n"/>
      <c r="M34" s="24">
        <f>IF(A34="","",IF(OR(L34="",L34=Assumptions!$B$23,L34=Assumptions!$B$24,L34=Assumptions!$B$25,NOT(ISNUMBER(F34)),NOT(ISNUMBER(Assumptions!$C$26))),"",MAX(0,Assumptions!$C$26-F34)))</f>
        <v/>
      </c>
      <c r="N34" s="24">
        <f>IF(A34="","",IF(OR(L34=Assumptions!$B$23,L34=Assumptions!$B$24),IF(OR(NOT(ISNUMBER(F34)),NOT(ISNUMBER(H34)),H34&lt;F34),"",H34-F34),""))</f>
        <v/>
      </c>
      <c r="O34" s="25">
        <f>IF(A34="","",IF(L34=Assumptions!$B$25,"No action",IF(OR(E34="",F34="",L34=""),"Check record",IF(NOT(ISNUMBER(Assumptions!$C$26)),"Check as-of date",IF(OR(L34=Assumptions!$B$23,L34=Assumptions!$B$24),IF(NOT(ISNUMBER(H34)),"Check close date",IF(NOT(ISNUMBER(G34)),"Check target date",IF(H34&lt;=G34,"Resolved on time","Resolved late"))),IF(NOT(ISNUMBER(G34)),"Check target date",IF(G34&lt;Assumptions!$C$26,"Past due",IF(G34=Assumptions!$C$26,"Due today",IF(NOT(ISNUMBER(Assumptions!$C$27)),"Check due-soon limit",IF(G34&lt;=Assumptions!$C$26+Assumptions!$C$27,"Due soon","On track")))))))))</f>
        <v/>
      </c>
      <c r="P34" s="25">
        <f>IF(A34="","",IF(OR(B34="",C34="",D34="",E34="",F34="",I34="",J34="",L34=""),"Check required fields",IF(NOT(ISNUMBER(Assumptions!$C$26)),"Check as-of date",IF(NOT(ISNUMBER(F34)),"Check received date",IF(F34&gt;Assumptions!$C$26,"Check received date",IF(G34="","Check target setup",IF(AND(H34&lt;&gt;"",OR(NOT(ISNUMBER(H34)),H34&lt;F34)),"Check resolved date",IF(AND(OR(L34=Assumptions!$B$23,L34=Assumptions!$B$24),H34=""),"Check close date","Ready")))))))</f>
        <v/>
      </c>
      <c r="Q34">
        <f>IFERROR(INDEX(Assumptions!$B$4:$B$12,ROWS($Q$5:Q34)),"")</f>
        <v/>
      </c>
      <c r="R34">
        <f>IFERROR(INDEX(Assumptions!$B$13:$B$17,ROWS($R$5:R34)),"")</f>
        <v/>
      </c>
      <c r="S34">
        <f>IFERROR(INDEX(Assumptions!$B$18:$B$25,ROWS($S$5:S34)),"")</f>
        <v/>
      </c>
    </row>
    <row r="35" ht="22" customHeight="1">
      <c r="A35" s="15" t="n"/>
      <c r="B35" s="15" t="n"/>
      <c r="C35" s="16" t="n"/>
      <c r="D35" s="15" t="n"/>
      <c r="E35" s="16" t="n"/>
      <c r="F35" s="17" t="n"/>
      <c r="G35" s="18">
        <f>IF(A35="","",IF(OR(E35="",NOT(ISNUMBER(F35))),"",IFERROR(IF(NOT(ISNUMBER(VLOOKUP(E35,Assumptions!$B$4:$C$12,2,FALSE))),"",F35+VLOOKUP(E35,Assumptions!$B$4:$C$12,2,FALSE)),"")))</f>
        <v/>
      </c>
      <c r="H35" s="17" t="n"/>
      <c r="I35" s="19" t="n"/>
      <c r="J35" s="16" t="n"/>
      <c r="K35" s="20" t="n"/>
      <c r="L35" s="16" t="n"/>
      <c r="M35" s="21">
        <f>IF(A35="","",IF(OR(L35="",L35=Assumptions!$B$23,L35=Assumptions!$B$24,L35=Assumptions!$B$25,NOT(ISNUMBER(F35)),NOT(ISNUMBER(Assumptions!$C$26))),"",MAX(0,Assumptions!$C$26-F35)))</f>
        <v/>
      </c>
      <c r="N35" s="21">
        <f>IF(A35="","",IF(OR(L35=Assumptions!$B$23,L35=Assumptions!$B$24),IF(OR(NOT(ISNUMBER(F35)),NOT(ISNUMBER(H35)),H35&lt;F35),"",H35-F35),""))</f>
        <v/>
      </c>
      <c r="O35" s="22">
        <f>IF(A35="","",IF(L35=Assumptions!$B$25,"No action",IF(OR(E35="",F35="",L35=""),"Check record",IF(NOT(ISNUMBER(Assumptions!$C$26)),"Check as-of date",IF(OR(L35=Assumptions!$B$23,L35=Assumptions!$B$24),IF(NOT(ISNUMBER(H35)),"Check close date",IF(NOT(ISNUMBER(G35)),"Check target date",IF(H35&lt;=G35,"Resolved on time","Resolved late"))),IF(NOT(ISNUMBER(G35)),"Check target date",IF(G35&lt;Assumptions!$C$26,"Past due",IF(G35=Assumptions!$C$26,"Due today",IF(NOT(ISNUMBER(Assumptions!$C$27)),"Check due-soon limit",IF(G35&lt;=Assumptions!$C$26+Assumptions!$C$27,"Due soon","On track")))))))))</f>
        <v/>
      </c>
      <c r="P35" s="22">
        <f>IF(A35="","",IF(OR(B35="",C35="",D35="",E35="",F35="",I35="",J35="",L35=""),"Check required fields",IF(NOT(ISNUMBER(Assumptions!$C$26)),"Check as-of date",IF(NOT(ISNUMBER(F35)),"Check received date",IF(F35&gt;Assumptions!$C$26,"Check received date",IF(G35="","Check target setup",IF(AND(H35&lt;&gt;"",OR(NOT(ISNUMBER(H35)),H35&lt;F35)),"Check resolved date",IF(AND(OR(L35=Assumptions!$B$23,L35=Assumptions!$B$24),H35=""),"Check close date","Ready")))))))</f>
        <v/>
      </c>
      <c r="Q35">
        <f>IFERROR(INDEX(Assumptions!$B$4:$B$12,ROWS($Q$5:Q35)),"")</f>
        <v/>
      </c>
      <c r="R35">
        <f>IFERROR(INDEX(Assumptions!$B$13:$B$17,ROWS($R$5:R35)),"")</f>
        <v/>
      </c>
      <c r="S35">
        <f>IFERROR(INDEX(Assumptions!$B$18:$B$25,ROWS($S$5:S35)),"")</f>
        <v/>
      </c>
    </row>
    <row r="36" ht="22" customHeight="1">
      <c r="A36" s="15" t="n"/>
      <c r="B36" s="15" t="n"/>
      <c r="C36" s="16" t="n"/>
      <c r="D36" s="15" t="n"/>
      <c r="E36" s="16" t="n"/>
      <c r="F36" s="17" t="n"/>
      <c r="G36" s="23">
        <f>IF(A36="","",IF(OR(E36="",NOT(ISNUMBER(F36))),"",IFERROR(IF(NOT(ISNUMBER(VLOOKUP(E36,Assumptions!$B$4:$C$12,2,FALSE))),"",F36+VLOOKUP(E36,Assumptions!$B$4:$C$12,2,FALSE)),"")))</f>
        <v/>
      </c>
      <c r="H36" s="17" t="n"/>
      <c r="I36" s="19" t="n"/>
      <c r="J36" s="16" t="n"/>
      <c r="K36" s="20" t="n"/>
      <c r="L36" s="16" t="n"/>
      <c r="M36" s="24">
        <f>IF(A36="","",IF(OR(L36="",L36=Assumptions!$B$23,L36=Assumptions!$B$24,L36=Assumptions!$B$25,NOT(ISNUMBER(F36)),NOT(ISNUMBER(Assumptions!$C$26))),"",MAX(0,Assumptions!$C$26-F36)))</f>
        <v/>
      </c>
      <c r="N36" s="24">
        <f>IF(A36="","",IF(OR(L36=Assumptions!$B$23,L36=Assumptions!$B$24),IF(OR(NOT(ISNUMBER(F36)),NOT(ISNUMBER(H36)),H36&lt;F36),"",H36-F36),""))</f>
        <v/>
      </c>
      <c r="O36" s="25">
        <f>IF(A36="","",IF(L36=Assumptions!$B$25,"No action",IF(OR(E36="",F36="",L36=""),"Check record",IF(NOT(ISNUMBER(Assumptions!$C$26)),"Check as-of date",IF(OR(L36=Assumptions!$B$23,L36=Assumptions!$B$24),IF(NOT(ISNUMBER(H36)),"Check close date",IF(NOT(ISNUMBER(G36)),"Check target date",IF(H36&lt;=G36,"Resolved on time","Resolved late"))),IF(NOT(ISNUMBER(G36)),"Check target date",IF(G36&lt;Assumptions!$C$26,"Past due",IF(G36=Assumptions!$C$26,"Due today",IF(NOT(ISNUMBER(Assumptions!$C$27)),"Check due-soon limit",IF(G36&lt;=Assumptions!$C$26+Assumptions!$C$27,"Due soon","On track")))))))))</f>
        <v/>
      </c>
      <c r="P36" s="25">
        <f>IF(A36="","",IF(OR(B36="",C36="",D36="",E36="",F36="",I36="",J36="",L36=""),"Check required fields",IF(NOT(ISNUMBER(Assumptions!$C$26)),"Check as-of date",IF(NOT(ISNUMBER(F36)),"Check received date",IF(F36&gt;Assumptions!$C$26,"Check received date",IF(G36="","Check target setup",IF(AND(H36&lt;&gt;"",OR(NOT(ISNUMBER(H36)),H36&lt;F36)),"Check resolved date",IF(AND(OR(L36=Assumptions!$B$23,L36=Assumptions!$B$24),H36=""),"Check close date","Ready")))))))</f>
        <v/>
      </c>
      <c r="Q36">
        <f>IFERROR(INDEX(Assumptions!$B$4:$B$12,ROWS($Q$5:Q36)),"")</f>
        <v/>
      </c>
      <c r="R36">
        <f>IFERROR(INDEX(Assumptions!$B$13:$B$17,ROWS($R$5:R36)),"")</f>
        <v/>
      </c>
      <c r="S36">
        <f>IFERROR(INDEX(Assumptions!$B$18:$B$25,ROWS($S$5:S36)),"")</f>
        <v/>
      </c>
    </row>
    <row r="37" ht="22" customHeight="1">
      <c r="A37" s="15" t="n"/>
      <c r="B37" s="15" t="n"/>
      <c r="C37" s="16" t="n"/>
      <c r="D37" s="15" t="n"/>
      <c r="E37" s="16" t="n"/>
      <c r="F37" s="17" t="n"/>
      <c r="G37" s="18">
        <f>IF(A37="","",IF(OR(E37="",NOT(ISNUMBER(F37))),"",IFERROR(IF(NOT(ISNUMBER(VLOOKUP(E37,Assumptions!$B$4:$C$12,2,FALSE))),"",F37+VLOOKUP(E37,Assumptions!$B$4:$C$12,2,FALSE)),"")))</f>
        <v/>
      </c>
      <c r="H37" s="17" t="n"/>
      <c r="I37" s="19" t="n"/>
      <c r="J37" s="16" t="n"/>
      <c r="K37" s="20" t="n"/>
      <c r="L37" s="16" t="n"/>
      <c r="M37" s="21">
        <f>IF(A37="","",IF(OR(L37="",L37=Assumptions!$B$23,L37=Assumptions!$B$24,L37=Assumptions!$B$25,NOT(ISNUMBER(F37)),NOT(ISNUMBER(Assumptions!$C$26))),"",MAX(0,Assumptions!$C$26-F37)))</f>
        <v/>
      </c>
      <c r="N37" s="21">
        <f>IF(A37="","",IF(OR(L37=Assumptions!$B$23,L37=Assumptions!$B$24),IF(OR(NOT(ISNUMBER(F37)),NOT(ISNUMBER(H37)),H37&lt;F37),"",H37-F37),""))</f>
        <v/>
      </c>
      <c r="O37" s="22">
        <f>IF(A37="","",IF(L37=Assumptions!$B$25,"No action",IF(OR(E37="",F37="",L37=""),"Check record",IF(NOT(ISNUMBER(Assumptions!$C$26)),"Check as-of date",IF(OR(L37=Assumptions!$B$23,L37=Assumptions!$B$24),IF(NOT(ISNUMBER(H37)),"Check close date",IF(NOT(ISNUMBER(G37)),"Check target date",IF(H37&lt;=G37,"Resolved on time","Resolved late"))),IF(NOT(ISNUMBER(G37)),"Check target date",IF(G37&lt;Assumptions!$C$26,"Past due",IF(G37=Assumptions!$C$26,"Due today",IF(NOT(ISNUMBER(Assumptions!$C$27)),"Check due-soon limit",IF(G37&lt;=Assumptions!$C$26+Assumptions!$C$27,"Due soon","On track")))))))))</f>
        <v/>
      </c>
      <c r="P37" s="22">
        <f>IF(A37="","",IF(OR(B37="",C37="",D37="",E37="",F37="",I37="",J37="",L37=""),"Check required fields",IF(NOT(ISNUMBER(Assumptions!$C$26)),"Check as-of date",IF(NOT(ISNUMBER(F37)),"Check received date",IF(F37&gt;Assumptions!$C$26,"Check received date",IF(G37="","Check target setup",IF(AND(H37&lt;&gt;"",OR(NOT(ISNUMBER(H37)),H37&lt;F37)),"Check resolved date",IF(AND(OR(L37=Assumptions!$B$23,L37=Assumptions!$B$24),H37=""),"Check close date","Ready")))))))</f>
        <v/>
      </c>
      <c r="Q37">
        <f>IFERROR(INDEX(Assumptions!$B$4:$B$12,ROWS($Q$5:Q37)),"")</f>
        <v/>
      </c>
      <c r="R37">
        <f>IFERROR(INDEX(Assumptions!$B$13:$B$17,ROWS($R$5:R37)),"")</f>
        <v/>
      </c>
      <c r="S37">
        <f>IFERROR(INDEX(Assumptions!$B$18:$B$25,ROWS($S$5:S37)),"")</f>
        <v/>
      </c>
    </row>
    <row r="38" ht="22" customHeight="1">
      <c r="A38" s="15" t="n"/>
      <c r="B38" s="15" t="n"/>
      <c r="C38" s="16" t="n"/>
      <c r="D38" s="15" t="n"/>
      <c r="E38" s="16" t="n"/>
      <c r="F38" s="17" t="n"/>
      <c r="G38" s="23">
        <f>IF(A38="","",IF(OR(E38="",NOT(ISNUMBER(F38))),"",IFERROR(IF(NOT(ISNUMBER(VLOOKUP(E38,Assumptions!$B$4:$C$12,2,FALSE))),"",F38+VLOOKUP(E38,Assumptions!$B$4:$C$12,2,FALSE)),"")))</f>
        <v/>
      </c>
      <c r="H38" s="17" t="n"/>
      <c r="I38" s="19" t="n"/>
      <c r="J38" s="16" t="n"/>
      <c r="K38" s="20" t="n"/>
      <c r="L38" s="16" t="n"/>
      <c r="M38" s="24">
        <f>IF(A38="","",IF(OR(L38="",L38=Assumptions!$B$23,L38=Assumptions!$B$24,L38=Assumptions!$B$25,NOT(ISNUMBER(F38)),NOT(ISNUMBER(Assumptions!$C$26))),"",MAX(0,Assumptions!$C$26-F38)))</f>
        <v/>
      </c>
      <c r="N38" s="24">
        <f>IF(A38="","",IF(OR(L38=Assumptions!$B$23,L38=Assumptions!$B$24),IF(OR(NOT(ISNUMBER(F38)),NOT(ISNUMBER(H38)),H38&lt;F38),"",H38-F38),""))</f>
        <v/>
      </c>
      <c r="O38" s="25">
        <f>IF(A38="","",IF(L38=Assumptions!$B$25,"No action",IF(OR(E38="",F38="",L38=""),"Check record",IF(NOT(ISNUMBER(Assumptions!$C$26)),"Check as-of date",IF(OR(L38=Assumptions!$B$23,L38=Assumptions!$B$24),IF(NOT(ISNUMBER(H38)),"Check close date",IF(NOT(ISNUMBER(G38)),"Check target date",IF(H38&lt;=G38,"Resolved on time","Resolved late"))),IF(NOT(ISNUMBER(G38)),"Check target date",IF(G38&lt;Assumptions!$C$26,"Past due",IF(G38=Assumptions!$C$26,"Due today",IF(NOT(ISNUMBER(Assumptions!$C$27)),"Check due-soon limit",IF(G38&lt;=Assumptions!$C$26+Assumptions!$C$27,"Due soon","On track")))))))))</f>
        <v/>
      </c>
      <c r="P38" s="25">
        <f>IF(A38="","",IF(OR(B38="",C38="",D38="",E38="",F38="",I38="",J38="",L38=""),"Check required fields",IF(NOT(ISNUMBER(Assumptions!$C$26)),"Check as-of date",IF(NOT(ISNUMBER(F38)),"Check received date",IF(F38&gt;Assumptions!$C$26,"Check received date",IF(G38="","Check target setup",IF(AND(H38&lt;&gt;"",OR(NOT(ISNUMBER(H38)),H38&lt;F38)),"Check resolved date",IF(AND(OR(L38=Assumptions!$B$23,L38=Assumptions!$B$24),H38=""),"Check close date","Ready")))))))</f>
        <v/>
      </c>
      <c r="Q38">
        <f>IFERROR(INDEX(Assumptions!$B$4:$B$12,ROWS($Q$5:Q38)),"")</f>
        <v/>
      </c>
      <c r="R38">
        <f>IFERROR(INDEX(Assumptions!$B$13:$B$17,ROWS($R$5:R38)),"")</f>
        <v/>
      </c>
      <c r="S38">
        <f>IFERROR(INDEX(Assumptions!$B$18:$B$25,ROWS($S$5:S38)),"")</f>
        <v/>
      </c>
    </row>
    <row r="39" ht="22" customHeight="1">
      <c r="A39" s="15" t="n"/>
      <c r="B39" s="15" t="n"/>
      <c r="C39" s="16" t="n"/>
      <c r="D39" s="15" t="n"/>
      <c r="E39" s="16" t="n"/>
      <c r="F39" s="17" t="n"/>
      <c r="G39" s="18">
        <f>IF(A39="","",IF(OR(E39="",NOT(ISNUMBER(F39))),"",IFERROR(IF(NOT(ISNUMBER(VLOOKUP(E39,Assumptions!$B$4:$C$12,2,FALSE))),"",F39+VLOOKUP(E39,Assumptions!$B$4:$C$12,2,FALSE)),"")))</f>
        <v/>
      </c>
      <c r="H39" s="17" t="n"/>
      <c r="I39" s="19" t="n"/>
      <c r="J39" s="16" t="n"/>
      <c r="K39" s="20" t="n"/>
      <c r="L39" s="16" t="n"/>
      <c r="M39" s="21">
        <f>IF(A39="","",IF(OR(L39="",L39=Assumptions!$B$23,L39=Assumptions!$B$24,L39=Assumptions!$B$25,NOT(ISNUMBER(F39)),NOT(ISNUMBER(Assumptions!$C$26))),"",MAX(0,Assumptions!$C$26-F39)))</f>
        <v/>
      </c>
      <c r="N39" s="21">
        <f>IF(A39="","",IF(OR(L39=Assumptions!$B$23,L39=Assumptions!$B$24),IF(OR(NOT(ISNUMBER(F39)),NOT(ISNUMBER(H39)),H39&lt;F39),"",H39-F39),""))</f>
        <v/>
      </c>
      <c r="O39" s="22">
        <f>IF(A39="","",IF(L39=Assumptions!$B$25,"No action",IF(OR(E39="",F39="",L39=""),"Check record",IF(NOT(ISNUMBER(Assumptions!$C$26)),"Check as-of date",IF(OR(L39=Assumptions!$B$23,L39=Assumptions!$B$24),IF(NOT(ISNUMBER(H39)),"Check close date",IF(NOT(ISNUMBER(G39)),"Check target date",IF(H39&lt;=G39,"Resolved on time","Resolved late"))),IF(NOT(ISNUMBER(G39)),"Check target date",IF(G39&lt;Assumptions!$C$26,"Past due",IF(G39=Assumptions!$C$26,"Due today",IF(NOT(ISNUMBER(Assumptions!$C$27)),"Check due-soon limit",IF(G39&lt;=Assumptions!$C$26+Assumptions!$C$27,"Due soon","On track")))))))))</f>
        <v/>
      </c>
      <c r="P39" s="22">
        <f>IF(A39="","",IF(OR(B39="",C39="",D39="",E39="",F39="",I39="",J39="",L39=""),"Check required fields",IF(NOT(ISNUMBER(Assumptions!$C$26)),"Check as-of date",IF(NOT(ISNUMBER(F39)),"Check received date",IF(F39&gt;Assumptions!$C$26,"Check received date",IF(G39="","Check target setup",IF(AND(H39&lt;&gt;"",OR(NOT(ISNUMBER(H39)),H39&lt;F39)),"Check resolved date",IF(AND(OR(L39=Assumptions!$B$23,L39=Assumptions!$B$24),H39=""),"Check close date","Ready")))))))</f>
        <v/>
      </c>
      <c r="Q39">
        <f>IFERROR(INDEX(Assumptions!$B$4:$B$12,ROWS($Q$5:Q39)),"")</f>
        <v/>
      </c>
      <c r="R39">
        <f>IFERROR(INDEX(Assumptions!$B$13:$B$17,ROWS($R$5:R39)),"")</f>
        <v/>
      </c>
      <c r="S39">
        <f>IFERROR(INDEX(Assumptions!$B$18:$B$25,ROWS($S$5:S39)),"")</f>
        <v/>
      </c>
    </row>
    <row r="40" ht="22" customHeight="1">
      <c r="A40" s="15" t="n"/>
      <c r="B40" s="15" t="n"/>
      <c r="C40" s="16" t="n"/>
      <c r="D40" s="15" t="n"/>
      <c r="E40" s="16" t="n"/>
      <c r="F40" s="17" t="n"/>
      <c r="G40" s="23">
        <f>IF(A40="","",IF(OR(E40="",NOT(ISNUMBER(F40))),"",IFERROR(IF(NOT(ISNUMBER(VLOOKUP(E40,Assumptions!$B$4:$C$12,2,FALSE))),"",F40+VLOOKUP(E40,Assumptions!$B$4:$C$12,2,FALSE)),"")))</f>
        <v/>
      </c>
      <c r="H40" s="17" t="n"/>
      <c r="I40" s="19" t="n"/>
      <c r="J40" s="16" t="n"/>
      <c r="K40" s="20" t="n"/>
      <c r="L40" s="16" t="n"/>
      <c r="M40" s="24">
        <f>IF(A40="","",IF(OR(L40="",L40=Assumptions!$B$23,L40=Assumptions!$B$24,L40=Assumptions!$B$25,NOT(ISNUMBER(F40)),NOT(ISNUMBER(Assumptions!$C$26))),"",MAX(0,Assumptions!$C$26-F40)))</f>
        <v/>
      </c>
      <c r="N40" s="24">
        <f>IF(A40="","",IF(OR(L40=Assumptions!$B$23,L40=Assumptions!$B$24),IF(OR(NOT(ISNUMBER(F40)),NOT(ISNUMBER(H40)),H40&lt;F40),"",H40-F40),""))</f>
        <v/>
      </c>
      <c r="O40" s="25">
        <f>IF(A40="","",IF(L40=Assumptions!$B$25,"No action",IF(OR(E40="",F40="",L40=""),"Check record",IF(NOT(ISNUMBER(Assumptions!$C$26)),"Check as-of date",IF(OR(L40=Assumptions!$B$23,L40=Assumptions!$B$24),IF(NOT(ISNUMBER(H40)),"Check close date",IF(NOT(ISNUMBER(G40)),"Check target date",IF(H40&lt;=G40,"Resolved on time","Resolved late"))),IF(NOT(ISNUMBER(G40)),"Check target date",IF(G40&lt;Assumptions!$C$26,"Past due",IF(G40=Assumptions!$C$26,"Due today",IF(NOT(ISNUMBER(Assumptions!$C$27)),"Check due-soon limit",IF(G40&lt;=Assumptions!$C$26+Assumptions!$C$27,"Due soon","On track")))))))))</f>
        <v/>
      </c>
      <c r="P40" s="25">
        <f>IF(A40="","",IF(OR(B40="",C40="",D40="",E40="",F40="",I40="",J40="",L40=""),"Check required fields",IF(NOT(ISNUMBER(Assumptions!$C$26)),"Check as-of date",IF(NOT(ISNUMBER(F40)),"Check received date",IF(F40&gt;Assumptions!$C$26,"Check received date",IF(G40="","Check target setup",IF(AND(H40&lt;&gt;"",OR(NOT(ISNUMBER(H40)),H40&lt;F40)),"Check resolved date",IF(AND(OR(L40=Assumptions!$B$23,L40=Assumptions!$B$24),H40=""),"Check close date","Ready")))))))</f>
        <v/>
      </c>
      <c r="Q40">
        <f>IFERROR(INDEX(Assumptions!$B$4:$B$12,ROWS($Q$5:Q40)),"")</f>
        <v/>
      </c>
      <c r="R40">
        <f>IFERROR(INDEX(Assumptions!$B$13:$B$17,ROWS($R$5:R40)),"")</f>
        <v/>
      </c>
      <c r="S40">
        <f>IFERROR(INDEX(Assumptions!$B$18:$B$25,ROWS($S$5:S40)),"")</f>
        <v/>
      </c>
    </row>
    <row r="41" ht="22" customHeight="1">
      <c r="A41" s="15" t="n"/>
      <c r="B41" s="15" t="n"/>
      <c r="C41" s="16" t="n"/>
      <c r="D41" s="15" t="n"/>
      <c r="E41" s="16" t="n"/>
      <c r="F41" s="17" t="n"/>
      <c r="G41" s="18">
        <f>IF(A41="","",IF(OR(E41="",NOT(ISNUMBER(F41))),"",IFERROR(IF(NOT(ISNUMBER(VLOOKUP(E41,Assumptions!$B$4:$C$12,2,FALSE))),"",F41+VLOOKUP(E41,Assumptions!$B$4:$C$12,2,FALSE)),"")))</f>
        <v/>
      </c>
      <c r="H41" s="17" t="n"/>
      <c r="I41" s="19" t="n"/>
      <c r="J41" s="16" t="n"/>
      <c r="K41" s="20" t="n"/>
      <c r="L41" s="16" t="n"/>
      <c r="M41" s="21">
        <f>IF(A41="","",IF(OR(L41="",L41=Assumptions!$B$23,L41=Assumptions!$B$24,L41=Assumptions!$B$25,NOT(ISNUMBER(F41)),NOT(ISNUMBER(Assumptions!$C$26))),"",MAX(0,Assumptions!$C$26-F41)))</f>
        <v/>
      </c>
      <c r="N41" s="21">
        <f>IF(A41="","",IF(OR(L41=Assumptions!$B$23,L41=Assumptions!$B$24),IF(OR(NOT(ISNUMBER(F41)),NOT(ISNUMBER(H41)),H41&lt;F41),"",H41-F41),""))</f>
        <v/>
      </c>
      <c r="O41" s="22">
        <f>IF(A41="","",IF(L41=Assumptions!$B$25,"No action",IF(OR(E41="",F41="",L41=""),"Check record",IF(NOT(ISNUMBER(Assumptions!$C$26)),"Check as-of date",IF(OR(L41=Assumptions!$B$23,L41=Assumptions!$B$24),IF(NOT(ISNUMBER(H41)),"Check close date",IF(NOT(ISNUMBER(G41)),"Check target date",IF(H41&lt;=G41,"Resolved on time","Resolved late"))),IF(NOT(ISNUMBER(G41)),"Check target date",IF(G41&lt;Assumptions!$C$26,"Past due",IF(G41=Assumptions!$C$26,"Due today",IF(NOT(ISNUMBER(Assumptions!$C$27)),"Check due-soon limit",IF(G41&lt;=Assumptions!$C$26+Assumptions!$C$27,"Due soon","On track")))))))))</f>
        <v/>
      </c>
      <c r="P41" s="22">
        <f>IF(A41="","",IF(OR(B41="",C41="",D41="",E41="",F41="",I41="",J41="",L41=""),"Check required fields",IF(NOT(ISNUMBER(Assumptions!$C$26)),"Check as-of date",IF(NOT(ISNUMBER(F41)),"Check received date",IF(F41&gt;Assumptions!$C$26,"Check received date",IF(G41="","Check target setup",IF(AND(H41&lt;&gt;"",OR(NOT(ISNUMBER(H41)),H41&lt;F41)),"Check resolved date",IF(AND(OR(L41=Assumptions!$B$23,L41=Assumptions!$B$24),H41=""),"Check close date","Ready")))))))</f>
        <v/>
      </c>
      <c r="Q41">
        <f>IFERROR(INDEX(Assumptions!$B$4:$B$12,ROWS($Q$5:Q41)),"")</f>
        <v/>
      </c>
      <c r="R41">
        <f>IFERROR(INDEX(Assumptions!$B$13:$B$17,ROWS($R$5:R41)),"")</f>
        <v/>
      </c>
      <c r="S41">
        <f>IFERROR(INDEX(Assumptions!$B$18:$B$25,ROWS($S$5:S41)),"")</f>
        <v/>
      </c>
    </row>
    <row r="42" ht="22" customHeight="1">
      <c r="A42" s="15" t="n"/>
      <c r="B42" s="15" t="n"/>
      <c r="C42" s="16" t="n"/>
      <c r="D42" s="15" t="n"/>
      <c r="E42" s="16" t="n"/>
      <c r="F42" s="17" t="n"/>
      <c r="G42" s="23">
        <f>IF(A42="","",IF(OR(E42="",NOT(ISNUMBER(F42))),"",IFERROR(IF(NOT(ISNUMBER(VLOOKUP(E42,Assumptions!$B$4:$C$12,2,FALSE))),"",F42+VLOOKUP(E42,Assumptions!$B$4:$C$12,2,FALSE)),"")))</f>
        <v/>
      </c>
      <c r="H42" s="17" t="n"/>
      <c r="I42" s="19" t="n"/>
      <c r="J42" s="16" t="n"/>
      <c r="K42" s="20" t="n"/>
      <c r="L42" s="16" t="n"/>
      <c r="M42" s="24">
        <f>IF(A42="","",IF(OR(L42="",L42=Assumptions!$B$23,L42=Assumptions!$B$24,L42=Assumptions!$B$25,NOT(ISNUMBER(F42)),NOT(ISNUMBER(Assumptions!$C$26))),"",MAX(0,Assumptions!$C$26-F42)))</f>
        <v/>
      </c>
      <c r="N42" s="24">
        <f>IF(A42="","",IF(OR(L42=Assumptions!$B$23,L42=Assumptions!$B$24),IF(OR(NOT(ISNUMBER(F42)),NOT(ISNUMBER(H42)),H42&lt;F42),"",H42-F42),""))</f>
        <v/>
      </c>
      <c r="O42" s="25">
        <f>IF(A42="","",IF(L42=Assumptions!$B$25,"No action",IF(OR(E42="",F42="",L42=""),"Check record",IF(NOT(ISNUMBER(Assumptions!$C$26)),"Check as-of date",IF(OR(L42=Assumptions!$B$23,L42=Assumptions!$B$24),IF(NOT(ISNUMBER(H42)),"Check close date",IF(NOT(ISNUMBER(G42)),"Check target date",IF(H42&lt;=G42,"Resolved on time","Resolved late"))),IF(NOT(ISNUMBER(G42)),"Check target date",IF(G42&lt;Assumptions!$C$26,"Past due",IF(G42=Assumptions!$C$26,"Due today",IF(NOT(ISNUMBER(Assumptions!$C$27)),"Check due-soon limit",IF(G42&lt;=Assumptions!$C$26+Assumptions!$C$27,"Due soon","On track")))))))))</f>
        <v/>
      </c>
      <c r="P42" s="25">
        <f>IF(A42="","",IF(OR(B42="",C42="",D42="",E42="",F42="",I42="",J42="",L42=""),"Check required fields",IF(NOT(ISNUMBER(Assumptions!$C$26)),"Check as-of date",IF(NOT(ISNUMBER(F42)),"Check received date",IF(F42&gt;Assumptions!$C$26,"Check received date",IF(G42="","Check target setup",IF(AND(H42&lt;&gt;"",OR(NOT(ISNUMBER(H42)),H42&lt;F42)),"Check resolved date",IF(AND(OR(L42=Assumptions!$B$23,L42=Assumptions!$B$24),H42=""),"Check close date","Ready")))))))</f>
        <v/>
      </c>
      <c r="Q42">
        <f>IFERROR(INDEX(Assumptions!$B$4:$B$12,ROWS($Q$5:Q42)),"")</f>
        <v/>
      </c>
      <c r="R42">
        <f>IFERROR(INDEX(Assumptions!$B$13:$B$17,ROWS($R$5:R42)),"")</f>
        <v/>
      </c>
      <c r="S42">
        <f>IFERROR(INDEX(Assumptions!$B$18:$B$25,ROWS($S$5:S42)),"")</f>
        <v/>
      </c>
    </row>
    <row r="43" ht="22" customHeight="1">
      <c r="A43" s="15" t="n"/>
      <c r="B43" s="15" t="n"/>
      <c r="C43" s="16" t="n"/>
      <c r="D43" s="15" t="n"/>
      <c r="E43" s="16" t="n"/>
      <c r="F43" s="17" t="n"/>
      <c r="G43" s="18">
        <f>IF(A43="","",IF(OR(E43="",NOT(ISNUMBER(F43))),"",IFERROR(IF(NOT(ISNUMBER(VLOOKUP(E43,Assumptions!$B$4:$C$12,2,FALSE))),"",F43+VLOOKUP(E43,Assumptions!$B$4:$C$12,2,FALSE)),"")))</f>
        <v/>
      </c>
      <c r="H43" s="17" t="n"/>
      <c r="I43" s="19" t="n"/>
      <c r="J43" s="16" t="n"/>
      <c r="K43" s="20" t="n"/>
      <c r="L43" s="16" t="n"/>
      <c r="M43" s="21">
        <f>IF(A43="","",IF(OR(L43="",L43=Assumptions!$B$23,L43=Assumptions!$B$24,L43=Assumptions!$B$25,NOT(ISNUMBER(F43)),NOT(ISNUMBER(Assumptions!$C$26))),"",MAX(0,Assumptions!$C$26-F43)))</f>
        <v/>
      </c>
      <c r="N43" s="21">
        <f>IF(A43="","",IF(OR(L43=Assumptions!$B$23,L43=Assumptions!$B$24),IF(OR(NOT(ISNUMBER(F43)),NOT(ISNUMBER(H43)),H43&lt;F43),"",H43-F43),""))</f>
        <v/>
      </c>
      <c r="O43" s="22">
        <f>IF(A43="","",IF(L43=Assumptions!$B$25,"No action",IF(OR(E43="",F43="",L43=""),"Check record",IF(NOT(ISNUMBER(Assumptions!$C$26)),"Check as-of date",IF(OR(L43=Assumptions!$B$23,L43=Assumptions!$B$24),IF(NOT(ISNUMBER(H43)),"Check close date",IF(NOT(ISNUMBER(G43)),"Check target date",IF(H43&lt;=G43,"Resolved on time","Resolved late"))),IF(NOT(ISNUMBER(G43)),"Check target date",IF(G43&lt;Assumptions!$C$26,"Past due",IF(G43=Assumptions!$C$26,"Due today",IF(NOT(ISNUMBER(Assumptions!$C$27)),"Check due-soon limit",IF(G43&lt;=Assumptions!$C$26+Assumptions!$C$27,"Due soon","On track")))))))))</f>
        <v/>
      </c>
      <c r="P43" s="22">
        <f>IF(A43="","",IF(OR(B43="",C43="",D43="",E43="",F43="",I43="",J43="",L43=""),"Check required fields",IF(NOT(ISNUMBER(Assumptions!$C$26)),"Check as-of date",IF(NOT(ISNUMBER(F43)),"Check received date",IF(F43&gt;Assumptions!$C$26,"Check received date",IF(G43="","Check target setup",IF(AND(H43&lt;&gt;"",OR(NOT(ISNUMBER(H43)),H43&lt;F43)),"Check resolved date",IF(AND(OR(L43=Assumptions!$B$23,L43=Assumptions!$B$24),H43=""),"Check close date","Ready")))))))</f>
        <v/>
      </c>
      <c r="Q43">
        <f>IFERROR(INDEX(Assumptions!$B$4:$B$12,ROWS($Q$5:Q43)),"")</f>
        <v/>
      </c>
      <c r="R43">
        <f>IFERROR(INDEX(Assumptions!$B$13:$B$17,ROWS($R$5:R43)),"")</f>
        <v/>
      </c>
      <c r="S43">
        <f>IFERROR(INDEX(Assumptions!$B$18:$B$25,ROWS($S$5:S43)),"")</f>
        <v/>
      </c>
    </row>
    <row r="44" ht="22" customHeight="1">
      <c r="A44" s="15" t="n"/>
      <c r="B44" s="15" t="n"/>
      <c r="C44" s="16" t="n"/>
      <c r="D44" s="15" t="n"/>
      <c r="E44" s="16" t="n"/>
      <c r="F44" s="17" t="n"/>
      <c r="G44" s="23">
        <f>IF(A44="","",IF(OR(E44="",NOT(ISNUMBER(F44))),"",IFERROR(IF(NOT(ISNUMBER(VLOOKUP(E44,Assumptions!$B$4:$C$12,2,FALSE))),"",F44+VLOOKUP(E44,Assumptions!$B$4:$C$12,2,FALSE)),"")))</f>
        <v/>
      </c>
      <c r="H44" s="17" t="n"/>
      <c r="I44" s="19" t="n"/>
      <c r="J44" s="16" t="n"/>
      <c r="K44" s="20" t="n"/>
      <c r="L44" s="16" t="n"/>
      <c r="M44" s="24">
        <f>IF(A44="","",IF(OR(L44="",L44=Assumptions!$B$23,L44=Assumptions!$B$24,L44=Assumptions!$B$25,NOT(ISNUMBER(F44)),NOT(ISNUMBER(Assumptions!$C$26))),"",MAX(0,Assumptions!$C$26-F44)))</f>
        <v/>
      </c>
      <c r="N44" s="24">
        <f>IF(A44="","",IF(OR(L44=Assumptions!$B$23,L44=Assumptions!$B$24),IF(OR(NOT(ISNUMBER(F44)),NOT(ISNUMBER(H44)),H44&lt;F44),"",H44-F44),""))</f>
        <v/>
      </c>
      <c r="O44" s="25">
        <f>IF(A44="","",IF(L44=Assumptions!$B$25,"No action",IF(OR(E44="",F44="",L44=""),"Check record",IF(NOT(ISNUMBER(Assumptions!$C$26)),"Check as-of date",IF(OR(L44=Assumptions!$B$23,L44=Assumptions!$B$24),IF(NOT(ISNUMBER(H44)),"Check close date",IF(NOT(ISNUMBER(G44)),"Check target date",IF(H44&lt;=G44,"Resolved on time","Resolved late"))),IF(NOT(ISNUMBER(G44)),"Check target date",IF(G44&lt;Assumptions!$C$26,"Past due",IF(G44=Assumptions!$C$26,"Due today",IF(NOT(ISNUMBER(Assumptions!$C$27)),"Check due-soon limit",IF(G44&lt;=Assumptions!$C$26+Assumptions!$C$27,"Due soon","On track")))))))))</f>
        <v/>
      </c>
      <c r="P44" s="25">
        <f>IF(A44="","",IF(OR(B44="",C44="",D44="",E44="",F44="",I44="",J44="",L44=""),"Check required fields",IF(NOT(ISNUMBER(Assumptions!$C$26)),"Check as-of date",IF(NOT(ISNUMBER(F44)),"Check received date",IF(F44&gt;Assumptions!$C$26,"Check received date",IF(G44="","Check target setup",IF(AND(H44&lt;&gt;"",OR(NOT(ISNUMBER(H44)),H44&lt;F44)),"Check resolved date",IF(AND(OR(L44=Assumptions!$B$23,L44=Assumptions!$B$24),H44=""),"Check close date","Ready")))))))</f>
        <v/>
      </c>
      <c r="Q44">
        <f>IFERROR(INDEX(Assumptions!$B$4:$B$12,ROWS($Q$5:Q44)),"")</f>
        <v/>
      </c>
      <c r="R44">
        <f>IFERROR(INDEX(Assumptions!$B$13:$B$17,ROWS($R$5:R44)),"")</f>
        <v/>
      </c>
      <c r="S44">
        <f>IFERROR(INDEX(Assumptions!$B$18:$B$25,ROWS($S$5:S44)),"")</f>
        <v/>
      </c>
    </row>
    <row r="45" ht="22" customHeight="1">
      <c r="A45" s="15" t="n"/>
      <c r="B45" s="15" t="n"/>
      <c r="C45" s="16" t="n"/>
      <c r="D45" s="15" t="n"/>
      <c r="E45" s="16" t="n"/>
      <c r="F45" s="17" t="n"/>
      <c r="G45" s="18">
        <f>IF(A45="","",IF(OR(E45="",NOT(ISNUMBER(F45))),"",IFERROR(IF(NOT(ISNUMBER(VLOOKUP(E45,Assumptions!$B$4:$C$12,2,FALSE))),"",F45+VLOOKUP(E45,Assumptions!$B$4:$C$12,2,FALSE)),"")))</f>
        <v/>
      </c>
      <c r="H45" s="17" t="n"/>
      <c r="I45" s="19" t="n"/>
      <c r="J45" s="16" t="n"/>
      <c r="K45" s="20" t="n"/>
      <c r="L45" s="16" t="n"/>
      <c r="M45" s="21">
        <f>IF(A45="","",IF(OR(L45="",L45=Assumptions!$B$23,L45=Assumptions!$B$24,L45=Assumptions!$B$25,NOT(ISNUMBER(F45)),NOT(ISNUMBER(Assumptions!$C$26))),"",MAX(0,Assumptions!$C$26-F45)))</f>
        <v/>
      </c>
      <c r="N45" s="21">
        <f>IF(A45="","",IF(OR(L45=Assumptions!$B$23,L45=Assumptions!$B$24),IF(OR(NOT(ISNUMBER(F45)),NOT(ISNUMBER(H45)),H45&lt;F45),"",H45-F45),""))</f>
        <v/>
      </c>
      <c r="O45" s="22">
        <f>IF(A45="","",IF(L45=Assumptions!$B$25,"No action",IF(OR(E45="",F45="",L45=""),"Check record",IF(NOT(ISNUMBER(Assumptions!$C$26)),"Check as-of date",IF(OR(L45=Assumptions!$B$23,L45=Assumptions!$B$24),IF(NOT(ISNUMBER(H45)),"Check close date",IF(NOT(ISNUMBER(G45)),"Check target date",IF(H45&lt;=G45,"Resolved on time","Resolved late"))),IF(NOT(ISNUMBER(G45)),"Check target date",IF(G45&lt;Assumptions!$C$26,"Past due",IF(G45=Assumptions!$C$26,"Due today",IF(NOT(ISNUMBER(Assumptions!$C$27)),"Check due-soon limit",IF(G45&lt;=Assumptions!$C$26+Assumptions!$C$27,"Due soon","On track")))))))))</f>
        <v/>
      </c>
      <c r="P45" s="22">
        <f>IF(A45="","",IF(OR(B45="",C45="",D45="",E45="",F45="",I45="",J45="",L45=""),"Check required fields",IF(NOT(ISNUMBER(Assumptions!$C$26)),"Check as-of date",IF(NOT(ISNUMBER(F45)),"Check received date",IF(F45&gt;Assumptions!$C$26,"Check received date",IF(G45="","Check target setup",IF(AND(H45&lt;&gt;"",OR(NOT(ISNUMBER(H45)),H45&lt;F45)),"Check resolved date",IF(AND(OR(L45=Assumptions!$B$23,L45=Assumptions!$B$24),H45=""),"Check close date","Ready")))))))</f>
        <v/>
      </c>
      <c r="Q45">
        <f>IFERROR(INDEX(Assumptions!$B$4:$B$12,ROWS($Q$5:Q45)),"")</f>
        <v/>
      </c>
      <c r="R45">
        <f>IFERROR(INDEX(Assumptions!$B$13:$B$17,ROWS($R$5:R45)),"")</f>
        <v/>
      </c>
      <c r="S45">
        <f>IFERROR(INDEX(Assumptions!$B$18:$B$25,ROWS($S$5:S45)),"")</f>
        <v/>
      </c>
    </row>
    <row r="46" ht="22" customHeight="1">
      <c r="A46" s="15" t="n"/>
      <c r="B46" s="15" t="n"/>
      <c r="C46" s="16" t="n"/>
      <c r="D46" s="15" t="n"/>
      <c r="E46" s="16" t="n"/>
      <c r="F46" s="17" t="n"/>
      <c r="G46" s="23">
        <f>IF(A46="","",IF(OR(E46="",NOT(ISNUMBER(F46))),"",IFERROR(IF(NOT(ISNUMBER(VLOOKUP(E46,Assumptions!$B$4:$C$12,2,FALSE))),"",F46+VLOOKUP(E46,Assumptions!$B$4:$C$12,2,FALSE)),"")))</f>
        <v/>
      </c>
      <c r="H46" s="17" t="n"/>
      <c r="I46" s="19" t="n"/>
      <c r="J46" s="16" t="n"/>
      <c r="K46" s="20" t="n"/>
      <c r="L46" s="16" t="n"/>
      <c r="M46" s="24">
        <f>IF(A46="","",IF(OR(L46="",L46=Assumptions!$B$23,L46=Assumptions!$B$24,L46=Assumptions!$B$25,NOT(ISNUMBER(F46)),NOT(ISNUMBER(Assumptions!$C$26))),"",MAX(0,Assumptions!$C$26-F46)))</f>
        <v/>
      </c>
      <c r="N46" s="24">
        <f>IF(A46="","",IF(OR(L46=Assumptions!$B$23,L46=Assumptions!$B$24),IF(OR(NOT(ISNUMBER(F46)),NOT(ISNUMBER(H46)),H46&lt;F46),"",H46-F46),""))</f>
        <v/>
      </c>
      <c r="O46" s="25">
        <f>IF(A46="","",IF(L46=Assumptions!$B$25,"No action",IF(OR(E46="",F46="",L46=""),"Check record",IF(NOT(ISNUMBER(Assumptions!$C$26)),"Check as-of date",IF(OR(L46=Assumptions!$B$23,L46=Assumptions!$B$24),IF(NOT(ISNUMBER(H46)),"Check close date",IF(NOT(ISNUMBER(G46)),"Check target date",IF(H46&lt;=G46,"Resolved on time","Resolved late"))),IF(NOT(ISNUMBER(G46)),"Check target date",IF(G46&lt;Assumptions!$C$26,"Past due",IF(G46=Assumptions!$C$26,"Due today",IF(NOT(ISNUMBER(Assumptions!$C$27)),"Check due-soon limit",IF(G46&lt;=Assumptions!$C$26+Assumptions!$C$27,"Due soon","On track")))))))))</f>
        <v/>
      </c>
      <c r="P46" s="25">
        <f>IF(A46="","",IF(OR(B46="",C46="",D46="",E46="",F46="",I46="",J46="",L46=""),"Check required fields",IF(NOT(ISNUMBER(Assumptions!$C$26)),"Check as-of date",IF(NOT(ISNUMBER(F46)),"Check received date",IF(F46&gt;Assumptions!$C$26,"Check received date",IF(G46="","Check target setup",IF(AND(H46&lt;&gt;"",OR(NOT(ISNUMBER(H46)),H46&lt;F46)),"Check resolved date",IF(AND(OR(L46=Assumptions!$B$23,L46=Assumptions!$B$24),H46=""),"Check close date","Ready")))))))</f>
        <v/>
      </c>
      <c r="Q46">
        <f>IFERROR(INDEX(Assumptions!$B$4:$B$12,ROWS($Q$5:Q46)),"")</f>
        <v/>
      </c>
      <c r="R46">
        <f>IFERROR(INDEX(Assumptions!$B$13:$B$17,ROWS($R$5:R46)),"")</f>
        <v/>
      </c>
      <c r="S46">
        <f>IFERROR(INDEX(Assumptions!$B$18:$B$25,ROWS($S$5:S46)),"")</f>
        <v/>
      </c>
    </row>
    <row r="47" ht="22" customHeight="1">
      <c r="A47" s="15" t="n"/>
      <c r="B47" s="15" t="n"/>
      <c r="C47" s="16" t="n"/>
      <c r="D47" s="15" t="n"/>
      <c r="E47" s="16" t="n"/>
      <c r="F47" s="17" t="n"/>
      <c r="G47" s="18">
        <f>IF(A47="","",IF(OR(E47="",NOT(ISNUMBER(F47))),"",IFERROR(IF(NOT(ISNUMBER(VLOOKUP(E47,Assumptions!$B$4:$C$12,2,FALSE))),"",F47+VLOOKUP(E47,Assumptions!$B$4:$C$12,2,FALSE)),"")))</f>
        <v/>
      </c>
      <c r="H47" s="17" t="n"/>
      <c r="I47" s="19" t="n"/>
      <c r="J47" s="16" t="n"/>
      <c r="K47" s="20" t="n"/>
      <c r="L47" s="16" t="n"/>
      <c r="M47" s="21">
        <f>IF(A47="","",IF(OR(L47="",L47=Assumptions!$B$23,L47=Assumptions!$B$24,L47=Assumptions!$B$25,NOT(ISNUMBER(F47)),NOT(ISNUMBER(Assumptions!$C$26))),"",MAX(0,Assumptions!$C$26-F47)))</f>
        <v/>
      </c>
      <c r="N47" s="21">
        <f>IF(A47="","",IF(OR(L47=Assumptions!$B$23,L47=Assumptions!$B$24),IF(OR(NOT(ISNUMBER(F47)),NOT(ISNUMBER(H47)),H47&lt;F47),"",H47-F47),""))</f>
        <v/>
      </c>
      <c r="O47" s="22">
        <f>IF(A47="","",IF(L47=Assumptions!$B$25,"No action",IF(OR(E47="",F47="",L47=""),"Check record",IF(NOT(ISNUMBER(Assumptions!$C$26)),"Check as-of date",IF(OR(L47=Assumptions!$B$23,L47=Assumptions!$B$24),IF(NOT(ISNUMBER(H47)),"Check close date",IF(NOT(ISNUMBER(G47)),"Check target date",IF(H47&lt;=G47,"Resolved on time","Resolved late"))),IF(NOT(ISNUMBER(G47)),"Check target date",IF(G47&lt;Assumptions!$C$26,"Past due",IF(G47=Assumptions!$C$26,"Due today",IF(NOT(ISNUMBER(Assumptions!$C$27)),"Check due-soon limit",IF(G47&lt;=Assumptions!$C$26+Assumptions!$C$27,"Due soon","On track")))))))))</f>
        <v/>
      </c>
      <c r="P47" s="22">
        <f>IF(A47="","",IF(OR(B47="",C47="",D47="",E47="",F47="",I47="",J47="",L47=""),"Check required fields",IF(NOT(ISNUMBER(Assumptions!$C$26)),"Check as-of date",IF(NOT(ISNUMBER(F47)),"Check received date",IF(F47&gt;Assumptions!$C$26,"Check received date",IF(G47="","Check target setup",IF(AND(H47&lt;&gt;"",OR(NOT(ISNUMBER(H47)),H47&lt;F47)),"Check resolved date",IF(AND(OR(L47=Assumptions!$B$23,L47=Assumptions!$B$24),H47=""),"Check close date","Ready")))))))</f>
        <v/>
      </c>
      <c r="Q47">
        <f>IFERROR(INDEX(Assumptions!$B$4:$B$12,ROWS($Q$5:Q47)),"")</f>
        <v/>
      </c>
      <c r="R47">
        <f>IFERROR(INDEX(Assumptions!$B$13:$B$17,ROWS($R$5:R47)),"")</f>
        <v/>
      </c>
      <c r="S47">
        <f>IFERROR(INDEX(Assumptions!$B$18:$B$25,ROWS($S$5:S47)),"")</f>
        <v/>
      </c>
    </row>
    <row r="48" ht="22" customHeight="1">
      <c r="A48" s="15" t="n"/>
      <c r="B48" s="15" t="n"/>
      <c r="C48" s="16" t="n"/>
      <c r="D48" s="15" t="n"/>
      <c r="E48" s="16" t="n"/>
      <c r="F48" s="17" t="n"/>
      <c r="G48" s="23">
        <f>IF(A48="","",IF(OR(E48="",NOT(ISNUMBER(F48))),"",IFERROR(IF(NOT(ISNUMBER(VLOOKUP(E48,Assumptions!$B$4:$C$12,2,FALSE))),"",F48+VLOOKUP(E48,Assumptions!$B$4:$C$12,2,FALSE)),"")))</f>
        <v/>
      </c>
      <c r="H48" s="17" t="n"/>
      <c r="I48" s="19" t="n"/>
      <c r="J48" s="16" t="n"/>
      <c r="K48" s="20" t="n"/>
      <c r="L48" s="16" t="n"/>
      <c r="M48" s="24">
        <f>IF(A48="","",IF(OR(L48="",L48=Assumptions!$B$23,L48=Assumptions!$B$24,L48=Assumptions!$B$25,NOT(ISNUMBER(F48)),NOT(ISNUMBER(Assumptions!$C$26))),"",MAX(0,Assumptions!$C$26-F48)))</f>
        <v/>
      </c>
      <c r="N48" s="24">
        <f>IF(A48="","",IF(OR(L48=Assumptions!$B$23,L48=Assumptions!$B$24),IF(OR(NOT(ISNUMBER(F48)),NOT(ISNUMBER(H48)),H48&lt;F48),"",H48-F48),""))</f>
        <v/>
      </c>
      <c r="O48" s="25">
        <f>IF(A48="","",IF(L48=Assumptions!$B$25,"No action",IF(OR(E48="",F48="",L48=""),"Check record",IF(NOT(ISNUMBER(Assumptions!$C$26)),"Check as-of date",IF(OR(L48=Assumptions!$B$23,L48=Assumptions!$B$24),IF(NOT(ISNUMBER(H48)),"Check close date",IF(NOT(ISNUMBER(G48)),"Check target date",IF(H48&lt;=G48,"Resolved on time","Resolved late"))),IF(NOT(ISNUMBER(G48)),"Check target date",IF(G48&lt;Assumptions!$C$26,"Past due",IF(G48=Assumptions!$C$26,"Due today",IF(NOT(ISNUMBER(Assumptions!$C$27)),"Check due-soon limit",IF(G48&lt;=Assumptions!$C$26+Assumptions!$C$27,"Due soon","On track")))))))))</f>
        <v/>
      </c>
      <c r="P48" s="25">
        <f>IF(A48="","",IF(OR(B48="",C48="",D48="",E48="",F48="",I48="",J48="",L48=""),"Check required fields",IF(NOT(ISNUMBER(Assumptions!$C$26)),"Check as-of date",IF(NOT(ISNUMBER(F48)),"Check received date",IF(F48&gt;Assumptions!$C$26,"Check received date",IF(G48="","Check target setup",IF(AND(H48&lt;&gt;"",OR(NOT(ISNUMBER(H48)),H48&lt;F48)),"Check resolved date",IF(AND(OR(L48=Assumptions!$B$23,L48=Assumptions!$B$24),H48=""),"Check close date","Ready")))))))</f>
        <v/>
      </c>
      <c r="Q48">
        <f>IFERROR(INDEX(Assumptions!$B$4:$B$12,ROWS($Q$5:Q48)),"")</f>
        <v/>
      </c>
      <c r="R48">
        <f>IFERROR(INDEX(Assumptions!$B$13:$B$17,ROWS($R$5:R48)),"")</f>
        <v/>
      </c>
      <c r="S48">
        <f>IFERROR(INDEX(Assumptions!$B$18:$B$25,ROWS($S$5:S48)),"")</f>
        <v/>
      </c>
    </row>
    <row r="49" ht="22" customHeight="1">
      <c r="A49" s="15" t="n"/>
      <c r="B49" s="15" t="n"/>
      <c r="C49" s="16" t="n"/>
      <c r="D49" s="15" t="n"/>
      <c r="E49" s="16" t="n"/>
      <c r="F49" s="17" t="n"/>
      <c r="G49" s="18">
        <f>IF(A49="","",IF(OR(E49="",NOT(ISNUMBER(F49))),"",IFERROR(IF(NOT(ISNUMBER(VLOOKUP(E49,Assumptions!$B$4:$C$12,2,FALSE))),"",F49+VLOOKUP(E49,Assumptions!$B$4:$C$12,2,FALSE)),"")))</f>
        <v/>
      </c>
      <c r="H49" s="17" t="n"/>
      <c r="I49" s="19" t="n"/>
      <c r="J49" s="16" t="n"/>
      <c r="K49" s="20" t="n"/>
      <c r="L49" s="16" t="n"/>
      <c r="M49" s="21">
        <f>IF(A49="","",IF(OR(L49="",L49=Assumptions!$B$23,L49=Assumptions!$B$24,L49=Assumptions!$B$25,NOT(ISNUMBER(F49)),NOT(ISNUMBER(Assumptions!$C$26))),"",MAX(0,Assumptions!$C$26-F49)))</f>
        <v/>
      </c>
      <c r="N49" s="21">
        <f>IF(A49="","",IF(OR(L49=Assumptions!$B$23,L49=Assumptions!$B$24),IF(OR(NOT(ISNUMBER(F49)),NOT(ISNUMBER(H49)),H49&lt;F49),"",H49-F49),""))</f>
        <v/>
      </c>
      <c r="O49" s="22">
        <f>IF(A49="","",IF(L49=Assumptions!$B$25,"No action",IF(OR(E49="",F49="",L49=""),"Check record",IF(NOT(ISNUMBER(Assumptions!$C$26)),"Check as-of date",IF(OR(L49=Assumptions!$B$23,L49=Assumptions!$B$24),IF(NOT(ISNUMBER(H49)),"Check close date",IF(NOT(ISNUMBER(G49)),"Check target date",IF(H49&lt;=G49,"Resolved on time","Resolved late"))),IF(NOT(ISNUMBER(G49)),"Check target date",IF(G49&lt;Assumptions!$C$26,"Past due",IF(G49=Assumptions!$C$26,"Due today",IF(NOT(ISNUMBER(Assumptions!$C$27)),"Check due-soon limit",IF(G49&lt;=Assumptions!$C$26+Assumptions!$C$27,"Due soon","On track")))))))))</f>
        <v/>
      </c>
      <c r="P49" s="22">
        <f>IF(A49="","",IF(OR(B49="",C49="",D49="",E49="",F49="",I49="",J49="",L49=""),"Check required fields",IF(NOT(ISNUMBER(Assumptions!$C$26)),"Check as-of date",IF(NOT(ISNUMBER(F49)),"Check received date",IF(F49&gt;Assumptions!$C$26,"Check received date",IF(G49="","Check target setup",IF(AND(H49&lt;&gt;"",OR(NOT(ISNUMBER(H49)),H49&lt;F49)),"Check resolved date",IF(AND(OR(L49=Assumptions!$B$23,L49=Assumptions!$B$24),H49=""),"Check close date","Ready")))))))</f>
        <v/>
      </c>
      <c r="Q49">
        <f>IFERROR(INDEX(Assumptions!$B$4:$B$12,ROWS($Q$5:Q49)),"")</f>
        <v/>
      </c>
      <c r="R49">
        <f>IFERROR(INDEX(Assumptions!$B$13:$B$17,ROWS($R$5:R49)),"")</f>
        <v/>
      </c>
      <c r="S49">
        <f>IFERROR(INDEX(Assumptions!$B$18:$B$25,ROWS($S$5:S49)),"")</f>
        <v/>
      </c>
    </row>
    <row r="50" ht="22" customHeight="1">
      <c r="A50" s="15" t="n"/>
      <c r="B50" s="15" t="n"/>
      <c r="C50" s="16" t="n"/>
      <c r="D50" s="15" t="n"/>
      <c r="E50" s="16" t="n"/>
      <c r="F50" s="17" t="n"/>
      <c r="G50" s="23">
        <f>IF(A50="","",IF(OR(E50="",NOT(ISNUMBER(F50))),"",IFERROR(IF(NOT(ISNUMBER(VLOOKUP(E50,Assumptions!$B$4:$C$12,2,FALSE))),"",F50+VLOOKUP(E50,Assumptions!$B$4:$C$12,2,FALSE)),"")))</f>
        <v/>
      </c>
      <c r="H50" s="17" t="n"/>
      <c r="I50" s="19" t="n"/>
      <c r="J50" s="16" t="n"/>
      <c r="K50" s="20" t="n"/>
      <c r="L50" s="16" t="n"/>
      <c r="M50" s="24">
        <f>IF(A50="","",IF(OR(L50="",L50=Assumptions!$B$23,L50=Assumptions!$B$24,L50=Assumptions!$B$25,NOT(ISNUMBER(F50)),NOT(ISNUMBER(Assumptions!$C$26))),"",MAX(0,Assumptions!$C$26-F50)))</f>
        <v/>
      </c>
      <c r="N50" s="24">
        <f>IF(A50="","",IF(OR(L50=Assumptions!$B$23,L50=Assumptions!$B$24),IF(OR(NOT(ISNUMBER(F50)),NOT(ISNUMBER(H50)),H50&lt;F50),"",H50-F50),""))</f>
        <v/>
      </c>
      <c r="O50" s="25">
        <f>IF(A50="","",IF(L50=Assumptions!$B$25,"No action",IF(OR(E50="",F50="",L50=""),"Check record",IF(NOT(ISNUMBER(Assumptions!$C$26)),"Check as-of date",IF(OR(L50=Assumptions!$B$23,L50=Assumptions!$B$24),IF(NOT(ISNUMBER(H50)),"Check close date",IF(NOT(ISNUMBER(G50)),"Check target date",IF(H50&lt;=G50,"Resolved on time","Resolved late"))),IF(NOT(ISNUMBER(G50)),"Check target date",IF(G50&lt;Assumptions!$C$26,"Past due",IF(G50=Assumptions!$C$26,"Due today",IF(NOT(ISNUMBER(Assumptions!$C$27)),"Check due-soon limit",IF(G50&lt;=Assumptions!$C$26+Assumptions!$C$27,"Due soon","On track")))))))))</f>
        <v/>
      </c>
      <c r="P50" s="25">
        <f>IF(A50="","",IF(OR(B50="",C50="",D50="",E50="",F50="",I50="",J50="",L50=""),"Check required fields",IF(NOT(ISNUMBER(Assumptions!$C$26)),"Check as-of date",IF(NOT(ISNUMBER(F50)),"Check received date",IF(F50&gt;Assumptions!$C$26,"Check received date",IF(G50="","Check target setup",IF(AND(H50&lt;&gt;"",OR(NOT(ISNUMBER(H50)),H50&lt;F50)),"Check resolved date",IF(AND(OR(L50=Assumptions!$B$23,L50=Assumptions!$B$24),H50=""),"Check close date","Ready")))))))</f>
        <v/>
      </c>
      <c r="Q50">
        <f>IFERROR(INDEX(Assumptions!$B$4:$B$12,ROWS($Q$5:Q50)),"")</f>
        <v/>
      </c>
      <c r="R50">
        <f>IFERROR(INDEX(Assumptions!$B$13:$B$17,ROWS($R$5:R50)),"")</f>
        <v/>
      </c>
      <c r="S50">
        <f>IFERROR(INDEX(Assumptions!$B$18:$B$25,ROWS($S$5:S50)),"")</f>
        <v/>
      </c>
    </row>
    <row r="51" ht="22" customHeight="1">
      <c r="A51" s="15" t="n"/>
      <c r="B51" s="15" t="n"/>
      <c r="C51" s="16" t="n"/>
      <c r="D51" s="15" t="n"/>
      <c r="E51" s="16" t="n"/>
      <c r="F51" s="17" t="n"/>
      <c r="G51" s="18">
        <f>IF(A51="","",IF(OR(E51="",NOT(ISNUMBER(F51))),"",IFERROR(IF(NOT(ISNUMBER(VLOOKUP(E51,Assumptions!$B$4:$C$12,2,FALSE))),"",F51+VLOOKUP(E51,Assumptions!$B$4:$C$12,2,FALSE)),"")))</f>
        <v/>
      </c>
      <c r="H51" s="17" t="n"/>
      <c r="I51" s="19" t="n"/>
      <c r="J51" s="16" t="n"/>
      <c r="K51" s="20" t="n"/>
      <c r="L51" s="16" t="n"/>
      <c r="M51" s="21">
        <f>IF(A51="","",IF(OR(L51="",L51=Assumptions!$B$23,L51=Assumptions!$B$24,L51=Assumptions!$B$25,NOT(ISNUMBER(F51)),NOT(ISNUMBER(Assumptions!$C$26))),"",MAX(0,Assumptions!$C$26-F51)))</f>
        <v/>
      </c>
      <c r="N51" s="21">
        <f>IF(A51="","",IF(OR(L51=Assumptions!$B$23,L51=Assumptions!$B$24),IF(OR(NOT(ISNUMBER(F51)),NOT(ISNUMBER(H51)),H51&lt;F51),"",H51-F51),""))</f>
        <v/>
      </c>
      <c r="O51" s="22">
        <f>IF(A51="","",IF(L51=Assumptions!$B$25,"No action",IF(OR(E51="",F51="",L51=""),"Check record",IF(NOT(ISNUMBER(Assumptions!$C$26)),"Check as-of date",IF(OR(L51=Assumptions!$B$23,L51=Assumptions!$B$24),IF(NOT(ISNUMBER(H51)),"Check close date",IF(NOT(ISNUMBER(G51)),"Check target date",IF(H51&lt;=G51,"Resolved on time","Resolved late"))),IF(NOT(ISNUMBER(G51)),"Check target date",IF(G51&lt;Assumptions!$C$26,"Past due",IF(G51=Assumptions!$C$26,"Due today",IF(NOT(ISNUMBER(Assumptions!$C$27)),"Check due-soon limit",IF(G51&lt;=Assumptions!$C$26+Assumptions!$C$27,"Due soon","On track")))))))))</f>
        <v/>
      </c>
      <c r="P51" s="22">
        <f>IF(A51="","",IF(OR(B51="",C51="",D51="",E51="",F51="",I51="",J51="",L51=""),"Check required fields",IF(NOT(ISNUMBER(Assumptions!$C$26)),"Check as-of date",IF(NOT(ISNUMBER(F51)),"Check received date",IF(F51&gt;Assumptions!$C$26,"Check received date",IF(G51="","Check target setup",IF(AND(H51&lt;&gt;"",OR(NOT(ISNUMBER(H51)),H51&lt;F51)),"Check resolved date",IF(AND(OR(L51=Assumptions!$B$23,L51=Assumptions!$B$24),H51=""),"Check close date","Ready")))))))</f>
        <v/>
      </c>
      <c r="Q51">
        <f>IFERROR(INDEX(Assumptions!$B$4:$B$12,ROWS($Q$5:Q51)),"")</f>
        <v/>
      </c>
      <c r="R51">
        <f>IFERROR(INDEX(Assumptions!$B$13:$B$17,ROWS($R$5:R51)),"")</f>
        <v/>
      </c>
      <c r="S51">
        <f>IFERROR(INDEX(Assumptions!$B$18:$B$25,ROWS($S$5:S51)),"")</f>
        <v/>
      </c>
    </row>
    <row r="52" ht="22" customHeight="1">
      <c r="A52" s="15" t="n"/>
      <c r="B52" s="15" t="n"/>
      <c r="C52" s="16" t="n"/>
      <c r="D52" s="15" t="n"/>
      <c r="E52" s="16" t="n"/>
      <c r="F52" s="17" t="n"/>
      <c r="G52" s="23">
        <f>IF(A52="","",IF(OR(E52="",NOT(ISNUMBER(F52))),"",IFERROR(IF(NOT(ISNUMBER(VLOOKUP(E52,Assumptions!$B$4:$C$12,2,FALSE))),"",F52+VLOOKUP(E52,Assumptions!$B$4:$C$12,2,FALSE)),"")))</f>
        <v/>
      </c>
      <c r="H52" s="17" t="n"/>
      <c r="I52" s="19" t="n"/>
      <c r="J52" s="16" t="n"/>
      <c r="K52" s="20" t="n"/>
      <c r="L52" s="16" t="n"/>
      <c r="M52" s="24">
        <f>IF(A52="","",IF(OR(L52="",L52=Assumptions!$B$23,L52=Assumptions!$B$24,L52=Assumptions!$B$25,NOT(ISNUMBER(F52)),NOT(ISNUMBER(Assumptions!$C$26))),"",MAX(0,Assumptions!$C$26-F52)))</f>
        <v/>
      </c>
      <c r="N52" s="24">
        <f>IF(A52="","",IF(OR(L52=Assumptions!$B$23,L52=Assumptions!$B$24),IF(OR(NOT(ISNUMBER(F52)),NOT(ISNUMBER(H52)),H52&lt;F52),"",H52-F52),""))</f>
        <v/>
      </c>
      <c r="O52" s="25">
        <f>IF(A52="","",IF(L52=Assumptions!$B$25,"No action",IF(OR(E52="",F52="",L52=""),"Check record",IF(NOT(ISNUMBER(Assumptions!$C$26)),"Check as-of date",IF(OR(L52=Assumptions!$B$23,L52=Assumptions!$B$24),IF(NOT(ISNUMBER(H52)),"Check close date",IF(NOT(ISNUMBER(G52)),"Check target date",IF(H52&lt;=G52,"Resolved on time","Resolved late"))),IF(NOT(ISNUMBER(G52)),"Check target date",IF(G52&lt;Assumptions!$C$26,"Past due",IF(G52=Assumptions!$C$26,"Due today",IF(NOT(ISNUMBER(Assumptions!$C$27)),"Check due-soon limit",IF(G52&lt;=Assumptions!$C$26+Assumptions!$C$27,"Due soon","On track")))))))))</f>
        <v/>
      </c>
      <c r="P52" s="25">
        <f>IF(A52="","",IF(OR(B52="",C52="",D52="",E52="",F52="",I52="",J52="",L52=""),"Check required fields",IF(NOT(ISNUMBER(Assumptions!$C$26)),"Check as-of date",IF(NOT(ISNUMBER(F52)),"Check received date",IF(F52&gt;Assumptions!$C$26,"Check received date",IF(G52="","Check target setup",IF(AND(H52&lt;&gt;"",OR(NOT(ISNUMBER(H52)),H52&lt;F52)),"Check resolved date",IF(AND(OR(L52=Assumptions!$B$23,L52=Assumptions!$B$24),H52=""),"Check close date","Ready")))))))</f>
        <v/>
      </c>
      <c r="Q52">
        <f>IFERROR(INDEX(Assumptions!$B$4:$B$12,ROWS($Q$5:Q52)),"")</f>
        <v/>
      </c>
      <c r="R52">
        <f>IFERROR(INDEX(Assumptions!$B$13:$B$17,ROWS($R$5:R52)),"")</f>
        <v/>
      </c>
      <c r="S52">
        <f>IFERROR(INDEX(Assumptions!$B$18:$B$25,ROWS($S$5:S52)),"")</f>
        <v/>
      </c>
    </row>
    <row r="53" ht="22" customHeight="1">
      <c r="A53" s="15" t="n"/>
      <c r="B53" s="15" t="n"/>
      <c r="C53" s="16" t="n"/>
      <c r="D53" s="15" t="n"/>
      <c r="E53" s="16" t="n"/>
      <c r="F53" s="17" t="n"/>
      <c r="G53" s="18">
        <f>IF(A53="","",IF(OR(E53="",NOT(ISNUMBER(F53))),"",IFERROR(IF(NOT(ISNUMBER(VLOOKUP(E53,Assumptions!$B$4:$C$12,2,FALSE))),"",F53+VLOOKUP(E53,Assumptions!$B$4:$C$12,2,FALSE)),"")))</f>
        <v/>
      </c>
      <c r="H53" s="17" t="n"/>
      <c r="I53" s="19" t="n"/>
      <c r="J53" s="16" t="n"/>
      <c r="K53" s="20" t="n"/>
      <c r="L53" s="16" t="n"/>
      <c r="M53" s="21">
        <f>IF(A53="","",IF(OR(L53="",L53=Assumptions!$B$23,L53=Assumptions!$B$24,L53=Assumptions!$B$25,NOT(ISNUMBER(F53)),NOT(ISNUMBER(Assumptions!$C$26))),"",MAX(0,Assumptions!$C$26-F53)))</f>
        <v/>
      </c>
      <c r="N53" s="21">
        <f>IF(A53="","",IF(OR(L53=Assumptions!$B$23,L53=Assumptions!$B$24),IF(OR(NOT(ISNUMBER(F53)),NOT(ISNUMBER(H53)),H53&lt;F53),"",H53-F53),""))</f>
        <v/>
      </c>
      <c r="O53" s="22">
        <f>IF(A53="","",IF(L53=Assumptions!$B$25,"No action",IF(OR(E53="",F53="",L53=""),"Check record",IF(NOT(ISNUMBER(Assumptions!$C$26)),"Check as-of date",IF(OR(L53=Assumptions!$B$23,L53=Assumptions!$B$24),IF(NOT(ISNUMBER(H53)),"Check close date",IF(NOT(ISNUMBER(G53)),"Check target date",IF(H53&lt;=G53,"Resolved on time","Resolved late"))),IF(NOT(ISNUMBER(G53)),"Check target date",IF(G53&lt;Assumptions!$C$26,"Past due",IF(G53=Assumptions!$C$26,"Due today",IF(NOT(ISNUMBER(Assumptions!$C$27)),"Check due-soon limit",IF(G53&lt;=Assumptions!$C$26+Assumptions!$C$27,"Due soon","On track")))))))))</f>
        <v/>
      </c>
      <c r="P53" s="22">
        <f>IF(A53="","",IF(OR(B53="",C53="",D53="",E53="",F53="",I53="",J53="",L53=""),"Check required fields",IF(NOT(ISNUMBER(Assumptions!$C$26)),"Check as-of date",IF(NOT(ISNUMBER(F53)),"Check received date",IF(F53&gt;Assumptions!$C$26,"Check received date",IF(G53="","Check target setup",IF(AND(H53&lt;&gt;"",OR(NOT(ISNUMBER(H53)),H53&lt;F53)),"Check resolved date",IF(AND(OR(L53=Assumptions!$B$23,L53=Assumptions!$B$24),H53=""),"Check close date","Ready")))))))</f>
        <v/>
      </c>
      <c r="Q53">
        <f>IFERROR(INDEX(Assumptions!$B$4:$B$12,ROWS($Q$5:Q53)),"")</f>
        <v/>
      </c>
      <c r="R53">
        <f>IFERROR(INDEX(Assumptions!$B$13:$B$17,ROWS($R$5:R53)),"")</f>
        <v/>
      </c>
      <c r="S53">
        <f>IFERROR(INDEX(Assumptions!$B$18:$B$25,ROWS($S$5:S53)),"")</f>
        <v/>
      </c>
    </row>
    <row r="54" ht="22" customHeight="1">
      <c r="A54" s="15" t="n"/>
      <c r="B54" s="15" t="n"/>
      <c r="C54" s="16" t="n"/>
      <c r="D54" s="15" t="n"/>
      <c r="E54" s="16" t="n"/>
      <c r="F54" s="17" t="n"/>
      <c r="G54" s="23">
        <f>IF(A54="","",IF(OR(E54="",NOT(ISNUMBER(F54))),"",IFERROR(IF(NOT(ISNUMBER(VLOOKUP(E54,Assumptions!$B$4:$C$12,2,FALSE))),"",F54+VLOOKUP(E54,Assumptions!$B$4:$C$12,2,FALSE)),"")))</f>
        <v/>
      </c>
      <c r="H54" s="17" t="n"/>
      <c r="I54" s="19" t="n"/>
      <c r="J54" s="16" t="n"/>
      <c r="K54" s="20" t="n"/>
      <c r="L54" s="16" t="n"/>
      <c r="M54" s="24">
        <f>IF(A54="","",IF(OR(L54="",L54=Assumptions!$B$23,L54=Assumptions!$B$24,L54=Assumptions!$B$25,NOT(ISNUMBER(F54)),NOT(ISNUMBER(Assumptions!$C$26))),"",MAX(0,Assumptions!$C$26-F54)))</f>
        <v/>
      </c>
      <c r="N54" s="24">
        <f>IF(A54="","",IF(OR(L54=Assumptions!$B$23,L54=Assumptions!$B$24),IF(OR(NOT(ISNUMBER(F54)),NOT(ISNUMBER(H54)),H54&lt;F54),"",H54-F54),""))</f>
        <v/>
      </c>
      <c r="O54" s="25">
        <f>IF(A54="","",IF(L54=Assumptions!$B$25,"No action",IF(OR(E54="",F54="",L54=""),"Check record",IF(NOT(ISNUMBER(Assumptions!$C$26)),"Check as-of date",IF(OR(L54=Assumptions!$B$23,L54=Assumptions!$B$24),IF(NOT(ISNUMBER(H54)),"Check close date",IF(NOT(ISNUMBER(G54)),"Check target date",IF(H54&lt;=G54,"Resolved on time","Resolved late"))),IF(NOT(ISNUMBER(G54)),"Check target date",IF(G54&lt;Assumptions!$C$26,"Past due",IF(G54=Assumptions!$C$26,"Due today",IF(NOT(ISNUMBER(Assumptions!$C$27)),"Check due-soon limit",IF(G54&lt;=Assumptions!$C$26+Assumptions!$C$27,"Due soon","On track")))))))))</f>
        <v/>
      </c>
      <c r="P54" s="25">
        <f>IF(A54="","",IF(OR(B54="",C54="",D54="",E54="",F54="",I54="",J54="",L54=""),"Check required fields",IF(NOT(ISNUMBER(Assumptions!$C$26)),"Check as-of date",IF(NOT(ISNUMBER(F54)),"Check received date",IF(F54&gt;Assumptions!$C$26,"Check received date",IF(G54="","Check target setup",IF(AND(H54&lt;&gt;"",OR(NOT(ISNUMBER(H54)),H54&lt;F54)),"Check resolved date",IF(AND(OR(L54=Assumptions!$B$23,L54=Assumptions!$B$24),H54=""),"Check close date","Ready")))))))</f>
        <v/>
      </c>
      <c r="Q54">
        <f>IFERROR(INDEX(Assumptions!$B$4:$B$12,ROWS($Q$5:Q54)),"")</f>
        <v/>
      </c>
      <c r="R54">
        <f>IFERROR(INDEX(Assumptions!$B$13:$B$17,ROWS($R$5:R54)),"")</f>
        <v/>
      </c>
      <c r="S54">
        <f>IFERROR(INDEX(Assumptions!$B$18:$B$25,ROWS($S$5:S54)),"")</f>
        <v/>
      </c>
    </row>
    <row r="55" ht="22" customHeight="1">
      <c r="A55" s="15" t="n"/>
      <c r="B55" s="15" t="n"/>
      <c r="C55" s="16" t="n"/>
      <c r="D55" s="15" t="n"/>
      <c r="E55" s="16" t="n"/>
      <c r="F55" s="17" t="n"/>
      <c r="G55" s="18">
        <f>IF(A55="","",IF(OR(E55="",NOT(ISNUMBER(F55))),"",IFERROR(IF(NOT(ISNUMBER(VLOOKUP(E55,Assumptions!$B$4:$C$12,2,FALSE))),"",F55+VLOOKUP(E55,Assumptions!$B$4:$C$12,2,FALSE)),"")))</f>
        <v/>
      </c>
      <c r="H55" s="17" t="n"/>
      <c r="I55" s="19" t="n"/>
      <c r="J55" s="16" t="n"/>
      <c r="K55" s="20" t="n"/>
      <c r="L55" s="16" t="n"/>
      <c r="M55" s="21">
        <f>IF(A55="","",IF(OR(L55="",L55=Assumptions!$B$23,L55=Assumptions!$B$24,L55=Assumptions!$B$25,NOT(ISNUMBER(F55)),NOT(ISNUMBER(Assumptions!$C$26))),"",MAX(0,Assumptions!$C$26-F55)))</f>
        <v/>
      </c>
      <c r="N55" s="21">
        <f>IF(A55="","",IF(OR(L55=Assumptions!$B$23,L55=Assumptions!$B$24),IF(OR(NOT(ISNUMBER(F55)),NOT(ISNUMBER(H55)),H55&lt;F55),"",H55-F55),""))</f>
        <v/>
      </c>
      <c r="O55" s="22">
        <f>IF(A55="","",IF(L55=Assumptions!$B$25,"No action",IF(OR(E55="",F55="",L55=""),"Check record",IF(NOT(ISNUMBER(Assumptions!$C$26)),"Check as-of date",IF(OR(L55=Assumptions!$B$23,L55=Assumptions!$B$24),IF(NOT(ISNUMBER(H55)),"Check close date",IF(NOT(ISNUMBER(G55)),"Check target date",IF(H55&lt;=G55,"Resolved on time","Resolved late"))),IF(NOT(ISNUMBER(G55)),"Check target date",IF(G55&lt;Assumptions!$C$26,"Past due",IF(G55=Assumptions!$C$26,"Due today",IF(NOT(ISNUMBER(Assumptions!$C$27)),"Check due-soon limit",IF(G55&lt;=Assumptions!$C$26+Assumptions!$C$27,"Due soon","On track")))))))))</f>
        <v/>
      </c>
      <c r="P55" s="22">
        <f>IF(A55="","",IF(OR(B55="",C55="",D55="",E55="",F55="",I55="",J55="",L55=""),"Check required fields",IF(NOT(ISNUMBER(Assumptions!$C$26)),"Check as-of date",IF(NOT(ISNUMBER(F55)),"Check received date",IF(F55&gt;Assumptions!$C$26,"Check received date",IF(G55="","Check target setup",IF(AND(H55&lt;&gt;"",OR(NOT(ISNUMBER(H55)),H55&lt;F55)),"Check resolved date",IF(AND(OR(L55=Assumptions!$B$23,L55=Assumptions!$B$24),H55=""),"Check close date","Ready")))))))</f>
        <v/>
      </c>
      <c r="Q55">
        <f>IFERROR(INDEX(Assumptions!$B$4:$B$12,ROWS($Q$5:Q55)),"")</f>
        <v/>
      </c>
      <c r="R55">
        <f>IFERROR(INDEX(Assumptions!$B$13:$B$17,ROWS($R$5:R55)),"")</f>
        <v/>
      </c>
      <c r="S55">
        <f>IFERROR(INDEX(Assumptions!$B$18:$B$25,ROWS($S$5:S55)),"")</f>
        <v/>
      </c>
    </row>
    <row r="56" ht="22" customHeight="1">
      <c r="A56" s="15" t="n"/>
      <c r="B56" s="15" t="n"/>
      <c r="C56" s="16" t="n"/>
      <c r="D56" s="15" t="n"/>
      <c r="E56" s="16" t="n"/>
      <c r="F56" s="17" t="n"/>
      <c r="G56" s="23">
        <f>IF(A56="","",IF(OR(E56="",NOT(ISNUMBER(F56))),"",IFERROR(IF(NOT(ISNUMBER(VLOOKUP(E56,Assumptions!$B$4:$C$12,2,FALSE))),"",F56+VLOOKUP(E56,Assumptions!$B$4:$C$12,2,FALSE)),"")))</f>
        <v/>
      </c>
      <c r="H56" s="17" t="n"/>
      <c r="I56" s="19" t="n"/>
      <c r="J56" s="16" t="n"/>
      <c r="K56" s="20" t="n"/>
      <c r="L56" s="16" t="n"/>
      <c r="M56" s="24">
        <f>IF(A56="","",IF(OR(L56="",L56=Assumptions!$B$23,L56=Assumptions!$B$24,L56=Assumptions!$B$25,NOT(ISNUMBER(F56)),NOT(ISNUMBER(Assumptions!$C$26))),"",MAX(0,Assumptions!$C$26-F56)))</f>
        <v/>
      </c>
      <c r="N56" s="24">
        <f>IF(A56="","",IF(OR(L56=Assumptions!$B$23,L56=Assumptions!$B$24),IF(OR(NOT(ISNUMBER(F56)),NOT(ISNUMBER(H56)),H56&lt;F56),"",H56-F56),""))</f>
        <v/>
      </c>
      <c r="O56" s="25">
        <f>IF(A56="","",IF(L56=Assumptions!$B$25,"No action",IF(OR(E56="",F56="",L56=""),"Check record",IF(NOT(ISNUMBER(Assumptions!$C$26)),"Check as-of date",IF(OR(L56=Assumptions!$B$23,L56=Assumptions!$B$24),IF(NOT(ISNUMBER(H56)),"Check close date",IF(NOT(ISNUMBER(G56)),"Check target date",IF(H56&lt;=G56,"Resolved on time","Resolved late"))),IF(NOT(ISNUMBER(G56)),"Check target date",IF(G56&lt;Assumptions!$C$26,"Past due",IF(G56=Assumptions!$C$26,"Due today",IF(NOT(ISNUMBER(Assumptions!$C$27)),"Check due-soon limit",IF(G56&lt;=Assumptions!$C$26+Assumptions!$C$27,"Due soon","On track")))))))))</f>
        <v/>
      </c>
      <c r="P56" s="25">
        <f>IF(A56="","",IF(OR(B56="",C56="",D56="",E56="",F56="",I56="",J56="",L56=""),"Check required fields",IF(NOT(ISNUMBER(Assumptions!$C$26)),"Check as-of date",IF(NOT(ISNUMBER(F56)),"Check received date",IF(F56&gt;Assumptions!$C$26,"Check received date",IF(G56="","Check target setup",IF(AND(H56&lt;&gt;"",OR(NOT(ISNUMBER(H56)),H56&lt;F56)),"Check resolved date",IF(AND(OR(L56=Assumptions!$B$23,L56=Assumptions!$B$24),H56=""),"Check close date","Ready")))))))</f>
        <v/>
      </c>
      <c r="Q56">
        <f>IFERROR(INDEX(Assumptions!$B$4:$B$12,ROWS($Q$5:Q56)),"")</f>
        <v/>
      </c>
      <c r="R56">
        <f>IFERROR(INDEX(Assumptions!$B$13:$B$17,ROWS($R$5:R56)),"")</f>
        <v/>
      </c>
      <c r="S56">
        <f>IFERROR(INDEX(Assumptions!$B$18:$B$25,ROWS($S$5:S56)),"")</f>
        <v/>
      </c>
    </row>
    <row r="57" ht="22" customHeight="1">
      <c r="A57" s="15" t="n"/>
      <c r="B57" s="15" t="n"/>
      <c r="C57" s="16" t="n"/>
      <c r="D57" s="15" t="n"/>
      <c r="E57" s="16" t="n"/>
      <c r="F57" s="17" t="n"/>
      <c r="G57" s="18">
        <f>IF(A57="","",IF(OR(E57="",NOT(ISNUMBER(F57))),"",IFERROR(IF(NOT(ISNUMBER(VLOOKUP(E57,Assumptions!$B$4:$C$12,2,FALSE))),"",F57+VLOOKUP(E57,Assumptions!$B$4:$C$12,2,FALSE)),"")))</f>
        <v/>
      </c>
      <c r="H57" s="17" t="n"/>
      <c r="I57" s="19" t="n"/>
      <c r="J57" s="16" t="n"/>
      <c r="K57" s="20" t="n"/>
      <c r="L57" s="16" t="n"/>
      <c r="M57" s="21">
        <f>IF(A57="","",IF(OR(L57="",L57=Assumptions!$B$23,L57=Assumptions!$B$24,L57=Assumptions!$B$25,NOT(ISNUMBER(F57)),NOT(ISNUMBER(Assumptions!$C$26))),"",MAX(0,Assumptions!$C$26-F57)))</f>
        <v/>
      </c>
      <c r="N57" s="21">
        <f>IF(A57="","",IF(OR(L57=Assumptions!$B$23,L57=Assumptions!$B$24),IF(OR(NOT(ISNUMBER(F57)),NOT(ISNUMBER(H57)),H57&lt;F57),"",H57-F57),""))</f>
        <v/>
      </c>
      <c r="O57" s="22">
        <f>IF(A57="","",IF(L57=Assumptions!$B$25,"No action",IF(OR(E57="",F57="",L57=""),"Check record",IF(NOT(ISNUMBER(Assumptions!$C$26)),"Check as-of date",IF(OR(L57=Assumptions!$B$23,L57=Assumptions!$B$24),IF(NOT(ISNUMBER(H57)),"Check close date",IF(NOT(ISNUMBER(G57)),"Check target date",IF(H57&lt;=G57,"Resolved on time","Resolved late"))),IF(NOT(ISNUMBER(G57)),"Check target date",IF(G57&lt;Assumptions!$C$26,"Past due",IF(G57=Assumptions!$C$26,"Due today",IF(NOT(ISNUMBER(Assumptions!$C$27)),"Check due-soon limit",IF(G57&lt;=Assumptions!$C$26+Assumptions!$C$27,"Due soon","On track")))))))))</f>
        <v/>
      </c>
      <c r="P57" s="22">
        <f>IF(A57="","",IF(OR(B57="",C57="",D57="",E57="",F57="",I57="",J57="",L57=""),"Check required fields",IF(NOT(ISNUMBER(Assumptions!$C$26)),"Check as-of date",IF(NOT(ISNUMBER(F57)),"Check received date",IF(F57&gt;Assumptions!$C$26,"Check received date",IF(G57="","Check target setup",IF(AND(H57&lt;&gt;"",OR(NOT(ISNUMBER(H57)),H57&lt;F57)),"Check resolved date",IF(AND(OR(L57=Assumptions!$B$23,L57=Assumptions!$B$24),H57=""),"Check close date","Ready")))))))</f>
        <v/>
      </c>
      <c r="Q57">
        <f>IFERROR(INDEX(Assumptions!$B$4:$B$12,ROWS($Q$5:Q57)),"")</f>
        <v/>
      </c>
      <c r="R57">
        <f>IFERROR(INDEX(Assumptions!$B$13:$B$17,ROWS($R$5:R57)),"")</f>
        <v/>
      </c>
      <c r="S57">
        <f>IFERROR(INDEX(Assumptions!$B$18:$B$25,ROWS($S$5:S57)),"")</f>
        <v/>
      </c>
    </row>
    <row r="58" ht="22" customHeight="1">
      <c r="A58" s="15" t="n"/>
      <c r="B58" s="15" t="n"/>
      <c r="C58" s="16" t="n"/>
      <c r="D58" s="15" t="n"/>
      <c r="E58" s="16" t="n"/>
      <c r="F58" s="17" t="n"/>
      <c r="G58" s="23">
        <f>IF(A58="","",IF(OR(E58="",NOT(ISNUMBER(F58))),"",IFERROR(IF(NOT(ISNUMBER(VLOOKUP(E58,Assumptions!$B$4:$C$12,2,FALSE))),"",F58+VLOOKUP(E58,Assumptions!$B$4:$C$12,2,FALSE)),"")))</f>
        <v/>
      </c>
      <c r="H58" s="17" t="n"/>
      <c r="I58" s="19" t="n"/>
      <c r="J58" s="16" t="n"/>
      <c r="K58" s="20" t="n"/>
      <c r="L58" s="16" t="n"/>
      <c r="M58" s="24">
        <f>IF(A58="","",IF(OR(L58="",L58=Assumptions!$B$23,L58=Assumptions!$B$24,L58=Assumptions!$B$25,NOT(ISNUMBER(F58)),NOT(ISNUMBER(Assumptions!$C$26))),"",MAX(0,Assumptions!$C$26-F58)))</f>
        <v/>
      </c>
      <c r="N58" s="24">
        <f>IF(A58="","",IF(OR(L58=Assumptions!$B$23,L58=Assumptions!$B$24),IF(OR(NOT(ISNUMBER(F58)),NOT(ISNUMBER(H58)),H58&lt;F58),"",H58-F58),""))</f>
        <v/>
      </c>
      <c r="O58" s="25">
        <f>IF(A58="","",IF(L58=Assumptions!$B$25,"No action",IF(OR(E58="",F58="",L58=""),"Check record",IF(NOT(ISNUMBER(Assumptions!$C$26)),"Check as-of date",IF(OR(L58=Assumptions!$B$23,L58=Assumptions!$B$24),IF(NOT(ISNUMBER(H58)),"Check close date",IF(NOT(ISNUMBER(G58)),"Check target date",IF(H58&lt;=G58,"Resolved on time","Resolved late"))),IF(NOT(ISNUMBER(G58)),"Check target date",IF(G58&lt;Assumptions!$C$26,"Past due",IF(G58=Assumptions!$C$26,"Due today",IF(NOT(ISNUMBER(Assumptions!$C$27)),"Check due-soon limit",IF(G58&lt;=Assumptions!$C$26+Assumptions!$C$27,"Due soon","On track")))))))))</f>
        <v/>
      </c>
      <c r="P58" s="25">
        <f>IF(A58="","",IF(OR(B58="",C58="",D58="",E58="",F58="",I58="",J58="",L58=""),"Check required fields",IF(NOT(ISNUMBER(Assumptions!$C$26)),"Check as-of date",IF(NOT(ISNUMBER(F58)),"Check received date",IF(F58&gt;Assumptions!$C$26,"Check received date",IF(G58="","Check target setup",IF(AND(H58&lt;&gt;"",OR(NOT(ISNUMBER(H58)),H58&lt;F58)),"Check resolved date",IF(AND(OR(L58=Assumptions!$B$23,L58=Assumptions!$B$24),H58=""),"Check close date","Ready")))))))</f>
        <v/>
      </c>
      <c r="Q58">
        <f>IFERROR(INDEX(Assumptions!$B$4:$B$12,ROWS($Q$5:Q58)),"")</f>
        <v/>
      </c>
      <c r="R58">
        <f>IFERROR(INDEX(Assumptions!$B$13:$B$17,ROWS($R$5:R58)),"")</f>
        <v/>
      </c>
      <c r="S58">
        <f>IFERROR(INDEX(Assumptions!$B$18:$B$25,ROWS($S$5:S58)),"")</f>
        <v/>
      </c>
    </row>
    <row r="59" ht="22" customHeight="1">
      <c r="A59" s="15" t="n"/>
      <c r="B59" s="15" t="n"/>
      <c r="C59" s="16" t="n"/>
      <c r="D59" s="15" t="n"/>
      <c r="E59" s="16" t="n"/>
      <c r="F59" s="17" t="n"/>
      <c r="G59" s="18">
        <f>IF(A59="","",IF(OR(E59="",NOT(ISNUMBER(F59))),"",IFERROR(IF(NOT(ISNUMBER(VLOOKUP(E59,Assumptions!$B$4:$C$12,2,FALSE))),"",F59+VLOOKUP(E59,Assumptions!$B$4:$C$12,2,FALSE)),"")))</f>
        <v/>
      </c>
      <c r="H59" s="17" t="n"/>
      <c r="I59" s="19" t="n"/>
      <c r="J59" s="16" t="n"/>
      <c r="K59" s="20" t="n"/>
      <c r="L59" s="16" t="n"/>
      <c r="M59" s="21">
        <f>IF(A59="","",IF(OR(L59="",L59=Assumptions!$B$23,L59=Assumptions!$B$24,L59=Assumptions!$B$25,NOT(ISNUMBER(F59)),NOT(ISNUMBER(Assumptions!$C$26))),"",MAX(0,Assumptions!$C$26-F59)))</f>
        <v/>
      </c>
      <c r="N59" s="21">
        <f>IF(A59="","",IF(OR(L59=Assumptions!$B$23,L59=Assumptions!$B$24),IF(OR(NOT(ISNUMBER(F59)),NOT(ISNUMBER(H59)),H59&lt;F59),"",H59-F59),""))</f>
        <v/>
      </c>
      <c r="O59" s="22">
        <f>IF(A59="","",IF(L59=Assumptions!$B$25,"No action",IF(OR(E59="",F59="",L59=""),"Check record",IF(NOT(ISNUMBER(Assumptions!$C$26)),"Check as-of date",IF(OR(L59=Assumptions!$B$23,L59=Assumptions!$B$24),IF(NOT(ISNUMBER(H59)),"Check close date",IF(NOT(ISNUMBER(G59)),"Check target date",IF(H59&lt;=G59,"Resolved on time","Resolved late"))),IF(NOT(ISNUMBER(G59)),"Check target date",IF(G59&lt;Assumptions!$C$26,"Past due",IF(G59=Assumptions!$C$26,"Due today",IF(NOT(ISNUMBER(Assumptions!$C$27)),"Check due-soon limit",IF(G59&lt;=Assumptions!$C$26+Assumptions!$C$27,"Due soon","On track")))))))))</f>
        <v/>
      </c>
      <c r="P59" s="22">
        <f>IF(A59="","",IF(OR(B59="",C59="",D59="",E59="",F59="",I59="",J59="",L59=""),"Check required fields",IF(NOT(ISNUMBER(Assumptions!$C$26)),"Check as-of date",IF(NOT(ISNUMBER(F59)),"Check received date",IF(F59&gt;Assumptions!$C$26,"Check received date",IF(G59="","Check target setup",IF(AND(H59&lt;&gt;"",OR(NOT(ISNUMBER(H59)),H59&lt;F59)),"Check resolved date",IF(AND(OR(L59=Assumptions!$B$23,L59=Assumptions!$B$24),H59=""),"Check close date","Ready")))))))</f>
        <v/>
      </c>
      <c r="Q59">
        <f>IFERROR(INDEX(Assumptions!$B$4:$B$12,ROWS($Q$5:Q59)),"")</f>
        <v/>
      </c>
      <c r="R59">
        <f>IFERROR(INDEX(Assumptions!$B$13:$B$17,ROWS($R$5:R59)),"")</f>
        <v/>
      </c>
      <c r="S59">
        <f>IFERROR(INDEX(Assumptions!$B$18:$B$25,ROWS($S$5:S59)),"")</f>
        <v/>
      </c>
    </row>
    <row r="60" ht="22" customHeight="1">
      <c r="A60" s="15" t="n"/>
      <c r="B60" s="15" t="n"/>
      <c r="C60" s="16" t="n"/>
      <c r="D60" s="15" t="n"/>
      <c r="E60" s="16" t="n"/>
      <c r="F60" s="17" t="n"/>
      <c r="G60" s="23">
        <f>IF(A60="","",IF(OR(E60="",NOT(ISNUMBER(F60))),"",IFERROR(IF(NOT(ISNUMBER(VLOOKUP(E60,Assumptions!$B$4:$C$12,2,FALSE))),"",F60+VLOOKUP(E60,Assumptions!$B$4:$C$12,2,FALSE)),"")))</f>
        <v/>
      </c>
      <c r="H60" s="17" t="n"/>
      <c r="I60" s="19" t="n"/>
      <c r="J60" s="16" t="n"/>
      <c r="K60" s="20" t="n"/>
      <c r="L60" s="16" t="n"/>
      <c r="M60" s="24">
        <f>IF(A60="","",IF(OR(L60="",L60=Assumptions!$B$23,L60=Assumptions!$B$24,L60=Assumptions!$B$25,NOT(ISNUMBER(F60)),NOT(ISNUMBER(Assumptions!$C$26))),"",MAX(0,Assumptions!$C$26-F60)))</f>
        <v/>
      </c>
      <c r="N60" s="24">
        <f>IF(A60="","",IF(OR(L60=Assumptions!$B$23,L60=Assumptions!$B$24),IF(OR(NOT(ISNUMBER(F60)),NOT(ISNUMBER(H60)),H60&lt;F60),"",H60-F60),""))</f>
        <v/>
      </c>
      <c r="O60" s="25">
        <f>IF(A60="","",IF(L60=Assumptions!$B$25,"No action",IF(OR(E60="",F60="",L60=""),"Check record",IF(NOT(ISNUMBER(Assumptions!$C$26)),"Check as-of date",IF(OR(L60=Assumptions!$B$23,L60=Assumptions!$B$24),IF(NOT(ISNUMBER(H60)),"Check close date",IF(NOT(ISNUMBER(G60)),"Check target date",IF(H60&lt;=G60,"Resolved on time","Resolved late"))),IF(NOT(ISNUMBER(G60)),"Check target date",IF(G60&lt;Assumptions!$C$26,"Past due",IF(G60=Assumptions!$C$26,"Due today",IF(NOT(ISNUMBER(Assumptions!$C$27)),"Check due-soon limit",IF(G60&lt;=Assumptions!$C$26+Assumptions!$C$27,"Due soon","On track")))))))))</f>
        <v/>
      </c>
      <c r="P60" s="25">
        <f>IF(A60="","",IF(OR(B60="",C60="",D60="",E60="",F60="",I60="",J60="",L60=""),"Check required fields",IF(NOT(ISNUMBER(Assumptions!$C$26)),"Check as-of date",IF(NOT(ISNUMBER(F60)),"Check received date",IF(F60&gt;Assumptions!$C$26,"Check received date",IF(G60="","Check target setup",IF(AND(H60&lt;&gt;"",OR(NOT(ISNUMBER(H60)),H60&lt;F60)),"Check resolved date",IF(AND(OR(L60=Assumptions!$B$23,L60=Assumptions!$B$24),H60=""),"Check close date","Ready")))))))</f>
        <v/>
      </c>
      <c r="Q60">
        <f>IFERROR(INDEX(Assumptions!$B$4:$B$12,ROWS($Q$5:Q60)),"")</f>
        <v/>
      </c>
      <c r="R60">
        <f>IFERROR(INDEX(Assumptions!$B$13:$B$17,ROWS($R$5:R60)),"")</f>
        <v/>
      </c>
      <c r="S60">
        <f>IFERROR(INDEX(Assumptions!$B$18:$B$25,ROWS($S$5:S60)),"")</f>
        <v/>
      </c>
    </row>
    <row r="61" ht="22" customHeight="1">
      <c r="A61" s="15" t="n"/>
      <c r="B61" s="15" t="n"/>
      <c r="C61" s="16" t="n"/>
      <c r="D61" s="15" t="n"/>
      <c r="E61" s="16" t="n"/>
      <c r="F61" s="17" t="n"/>
      <c r="G61" s="18">
        <f>IF(A61="","",IF(OR(E61="",NOT(ISNUMBER(F61))),"",IFERROR(IF(NOT(ISNUMBER(VLOOKUP(E61,Assumptions!$B$4:$C$12,2,FALSE))),"",F61+VLOOKUP(E61,Assumptions!$B$4:$C$12,2,FALSE)),"")))</f>
        <v/>
      </c>
      <c r="H61" s="17" t="n"/>
      <c r="I61" s="19" t="n"/>
      <c r="J61" s="16" t="n"/>
      <c r="K61" s="20" t="n"/>
      <c r="L61" s="16" t="n"/>
      <c r="M61" s="21">
        <f>IF(A61="","",IF(OR(L61="",L61=Assumptions!$B$23,L61=Assumptions!$B$24,L61=Assumptions!$B$25,NOT(ISNUMBER(F61)),NOT(ISNUMBER(Assumptions!$C$26))),"",MAX(0,Assumptions!$C$26-F61)))</f>
        <v/>
      </c>
      <c r="N61" s="21">
        <f>IF(A61="","",IF(OR(L61=Assumptions!$B$23,L61=Assumptions!$B$24),IF(OR(NOT(ISNUMBER(F61)),NOT(ISNUMBER(H61)),H61&lt;F61),"",H61-F61),""))</f>
        <v/>
      </c>
      <c r="O61" s="22">
        <f>IF(A61="","",IF(L61=Assumptions!$B$25,"No action",IF(OR(E61="",F61="",L61=""),"Check record",IF(NOT(ISNUMBER(Assumptions!$C$26)),"Check as-of date",IF(OR(L61=Assumptions!$B$23,L61=Assumptions!$B$24),IF(NOT(ISNUMBER(H61)),"Check close date",IF(NOT(ISNUMBER(G61)),"Check target date",IF(H61&lt;=G61,"Resolved on time","Resolved late"))),IF(NOT(ISNUMBER(G61)),"Check target date",IF(G61&lt;Assumptions!$C$26,"Past due",IF(G61=Assumptions!$C$26,"Due today",IF(NOT(ISNUMBER(Assumptions!$C$27)),"Check due-soon limit",IF(G61&lt;=Assumptions!$C$26+Assumptions!$C$27,"Due soon","On track")))))))))</f>
        <v/>
      </c>
      <c r="P61" s="22">
        <f>IF(A61="","",IF(OR(B61="",C61="",D61="",E61="",F61="",I61="",J61="",L61=""),"Check required fields",IF(NOT(ISNUMBER(Assumptions!$C$26)),"Check as-of date",IF(NOT(ISNUMBER(F61)),"Check received date",IF(F61&gt;Assumptions!$C$26,"Check received date",IF(G61="","Check target setup",IF(AND(H61&lt;&gt;"",OR(NOT(ISNUMBER(H61)),H61&lt;F61)),"Check resolved date",IF(AND(OR(L61=Assumptions!$B$23,L61=Assumptions!$B$24),H61=""),"Check close date","Ready")))))))</f>
        <v/>
      </c>
      <c r="Q61">
        <f>IFERROR(INDEX(Assumptions!$B$4:$B$12,ROWS($Q$5:Q61)),"")</f>
        <v/>
      </c>
      <c r="R61">
        <f>IFERROR(INDEX(Assumptions!$B$13:$B$17,ROWS($R$5:R61)),"")</f>
        <v/>
      </c>
      <c r="S61">
        <f>IFERROR(INDEX(Assumptions!$B$18:$B$25,ROWS($S$5:S61)),"")</f>
        <v/>
      </c>
    </row>
    <row r="62" ht="22" customHeight="1">
      <c r="A62" s="15" t="n"/>
      <c r="B62" s="15" t="n"/>
      <c r="C62" s="16" t="n"/>
      <c r="D62" s="15" t="n"/>
      <c r="E62" s="16" t="n"/>
      <c r="F62" s="17" t="n"/>
      <c r="G62" s="23">
        <f>IF(A62="","",IF(OR(E62="",NOT(ISNUMBER(F62))),"",IFERROR(IF(NOT(ISNUMBER(VLOOKUP(E62,Assumptions!$B$4:$C$12,2,FALSE))),"",F62+VLOOKUP(E62,Assumptions!$B$4:$C$12,2,FALSE)),"")))</f>
        <v/>
      </c>
      <c r="H62" s="17" t="n"/>
      <c r="I62" s="19" t="n"/>
      <c r="J62" s="16" t="n"/>
      <c r="K62" s="20" t="n"/>
      <c r="L62" s="16" t="n"/>
      <c r="M62" s="24">
        <f>IF(A62="","",IF(OR(L62="",L62=Assumptions!$B$23,L62=Assumptions!$B$24,L62=Assumptions!$B$25,NOT(ISNUMBER(F62)),NOT(ISNUMBER(Assumptions!$C$26))),"",MAX(0,Assumptions!$C$26-F62)))</f>
        <v/>
      </c>
      <c r="N62" s="24">
        <f>IF(A62="","",IF(OR(L62=Assumptions!$B$23,L62=Assumptions!$B$24),IF(OR(NOT(ISNUMBER(F62)),NOT(ISNUMBER(H62)),H62&lt;F62),"",H62-F62),""))</f>
        <v/>
      </c>
      <c r="O62" s="25">
        <f>IF(A62="","",IF(L62=Assumptions!$B$25,"No action",IF(OR(E62="",F62="",L62=""),"Check record",IF(NOT(ISNUMBER(Assumptions!$C$26)),"Check as-of date",IF(OR(L62=Assumptions!$B$23,L62=Assumptions!$B$24),IF(NOT(ISNUMBER(H62)),"Check close date",IF(NOT(ISNUMBER(G62)),"Check target date",IF(H62&lt;=G62,"Resolved on time","Resolved late"))),IF(NOT(ISNUMBER(G62)),"Check target date",IF(G62&lt;Assumptions!$C$26,"Past due",IF(G62=Assumptions!$C$26,"Due today",IF(NOT(ISNUMBER(Assumptions!$C$27)),"Check due-soon limit",IF(G62&lt;=Assumptions!$C$26+Assumptions!$C$27,"Due soon","On track")))))))))</f>
        <v/>
      </c>
      <c r="P62" s="25">
        <f>IF(A62="","",IF(OR(B62="",C62="",D62="",E62="",F62="",I62="",J62="",L62=""),"Check required fields",IF(NOT(ISNUMBER(Assumptions!$C$26)),"Check as-of date",IF(NOT(ISNUMBER(F62)),"Check received date",IF(F62&gt;Assumptions!$C$26,"Check received date",IF(G62="","Check target setup",IF(AND(H62&lt;&gt;"",OR(NOT(ISNUMBER(H62)),H62&lt;F62)),"Check resolved date",IF(AND(OR(L62=Assumptions!$B$23,L62=Assumptions!$B$24),H62=""),"Check close date","Ready")))))))</f>
        <v/>
      </c>
      <c r="Q62">
        <f>IFERROR(INDEX(Assumptions!$B$4:$B$12,ROWS($Q$5:Q62)),"")</f>
        <v/>
      </c>
      <c r="R62">
        <f>IFERROR(INDEX(Assumptions!$B$13:$B$17,ROWS($R$5:R62)),"")</f>
        <v/>
      </c>
      <c r="S62">
        <f>IFERROR(INDEX(Assumptions!$B$18:$B$25,ROWS($S$5:S62)),"")</f>
        <v/>
      </c>
    </row>
    <row r="63" ht="22" customHeight="1">
      <c r="A63" s="15" t="n"/>
      <c r="B63" s="15" t="n"/>
      <c r="C63" s="16" t="n"/>
      <c r="D63" s="15" t="n"/>
      <c r="E63" s="16" t="n"/>
      <c r="F63" s="17" t="n"/>
      <c r="G63" s="18">
        <f>IF(A63="","",IF(OR(E63="",NOT(ISNUMBER(F63))),"",IFERROR(IF(NOT(ISNUMBER(VLOOKUP(E63,Assumptions!$B$4:$C$12,2,FALSE))),"",F63+VLOOKUP(E63,Assumptions!$B$4:$C$12,2,FALSE)),"")))</f>
        <v/>
      </c>
      <c r="H63" s="17" t="n"/>
      <c r="I63" s="19" t="n"/>
      <c r="J63" s="16" t="n"/>
      <c r="K63" s="20" t="n"/>
      <c r="L63" s="16" t="n"/>
      <c r="M63" s="21">
        <f>IF(A63="","",IF(OR(L63="",L63=Assumptions!$B$23,L63=Assumptions!$B$24,L63=Assumptions!$B$25,NOT(ISNUMBER(F63)),NOT(ISNUMBER(Assumptions!$C$26))),"",MAX(0,Assumptions!$C$26-F63)))</f>
        <v/>
      </c>
      <c r="N63" s="21">
        <f>IF(A63="","",IF(OR(L63=Assumptions!$B$23,L63=Assumptions!$B$24),IF(OR(NOT(ISNUMBER(F63)),NOT(ISNUMBER(H63)),H63&lt;F63),"",H63-F63),""))</f>
        <v/>
      </c>
      <c r="O63" s="22">
        <f>IF(A63="","",IF(L63=Assumptions!$B$25,"No action",IF(OR(E63="",F63="",L63=""),"Check record",IF(NOT(ISNUMBER(Assumptions!$C$26)),"Check as-of date",IF(OR(L63=Assumptions!$B$23,L63=Assumptions!$B$24),IF(NOT(ISNUMBER(H63)),"Check close date",IF(NOT(ISNUMBER(G63)),"Check target date",IF(H63&lt;=G63,"Resolved on time","Resolved late"))),IF(NOT(ISNUMBER(G63)),"Check target date",IF(G63&lt;Assumptions!$C$26,"Past due",IF(G63=Assumptions!$C$26,"Due today",IF(NOT(ISNUMBER(Assumptions!$C$27)),"Check due-soon limit",IF(G63&lt;=Assumptions!$C$26+Assumptions!$C$27,"Due soon","On track")))))))))</f>
        <v/>
      </c>
      <c r="P63" s="22">
        <f>IF(A63="","",IF(OR(B63="",C63="",D63="",E63="",F63="",I63="",J63="",L63=""),"Check required fields",IF(NOT(ISNUMBER(Assumptions!$C$26)),"Check as-of date",IF(NOT(ISNUMBER(F63)),"Check received date",IF(F63&gt;Assumptions!$C$26,"Check received date",IF(G63="","Check target setup",IF(AND(H63&lt;&gt;"",OR(NOT(ISNUMBER(H63)),H63&lt;F63)),"Check resolved date",IF(AND(OR(L63=Assumptions!$B$23,L63=Assumptions!$B$24),H63=""),"Check close date","Ready")))))))</f>
        <v/>
      </c>
      <c r="Q63">
        <f>IFERROR(INDEX(Assumptions!$B$4:$B$12,ROWS($Q$5:Q63)),"")</f>
        <v/>
      </c>
      <c r="R63">
        <f>IFERROR(INDEX(Assumptions!$B$13:$B$17,ROWS($R$5:R63)),"")</f>
        <v/>
      </c>
      <c r="S63">
        <f>IFERROR(INDEX(Assumptions!$B$18:$B$25,ROWS($S$5:S63)),"")</f>
        <v/>
      </c>
    </row>
    <row r="64" ht="22" customHeight="1">
      <c r="A64" s="15" t="n"/>
      <c r="B64" s="15" t="n"/>
      <c r="C64" s="16" t="n"/>
      <c r="D64" s="15" t="n"/>
      <c r="E64" s="16" t="n"/>
      <c r="F64" s="17" t="n"/>
      <c r="G64" s="23">
        <f>IF(A64="","",IF(OR(E64="",NOT(ISNUMBER(F64))),"",IFERROR(IF(NOT(ISNUMBER(VLOOKUP(E64,Assumptions!$B$4:$C$12,2,FALSE))),"",F64+VLOOKUP(E64,Assumptions!$B$4:$C$12,2,FALSE)),"")))</f>
        <v/>
      </c>
      <c r="H64" s="17" t="n"/>
      <c r="I64" s="19" t="n"/>
      <c r="J64" s="16" t="n"/>
      <c r="K64" s="20" t="n"/>
      <c r="L64" s="16" t="n"/>
      <c r="M64" s="24">
        <f>IF(A64="","",IF(OR(L64="",L64=Assumptions!$B$23,L64=Assumptions!$B$24,L64=Assumptions!$B$25,NOT(ISNUMBER(F64)),NOT(ISNUMBER(Assumptions!$C$26))),"",MAX(0,Assumptions!$C$26-F64)))</f>
        <v/>
      </c>
      <c r="N64" s="24">
        <f>IF(A64="","",IF(OR(L64=Assumptions!$B$23,L64=Assumptions!$B$24),IF(OR(NOT(ISNUMBER(F64)),NOT(ISNUMBER(H64)),H64&lt;F64),"",H64-F64),""))</f>
        <v/>
      </c>
      <c r="O64" s="25">
        <f>IF(A64="","",IF(L64=Assumptions!$B$25,"No action",IF(OR(E64="",F64="",L64=""),"Check record",IF(NOT(ISNUMBER(Assumptions!$C$26)),"Check as-of date",IF(OR(L64=Assumptions!$B$23,L64=Assumptions!$B$24),IF(NOT(ISNUMBER(H64)),"Check close date",IF(NOT(ISNUMBER(G64)),"Check target date",IF(H64&lt;=G64,"Resolved on time","Resolved late"))),IF(NOT(ISNUMBER(G64)),"Check target date",IF(G64&lt;Assumptions!$C$26,"Past due",IF(G64=Assumptions!$C$26,"Due today",IF(NOT(ISNUMBER(Assumptions!$C$27)),"Check due-soon limit",IF(G64&lt;=Assumptions!$C$26+Assumptions!$C$27,"Due soon","On track")))))))))</f>
        <v/>
      </c>
      <c r="P64" s="25">
        <f>IF(A64="","",IF(OR(B64="",C64="",D64="",E64="",F64="",I64="",J64="",L64=""),"Check required fields",IF(NOT(ISNUMBER(Assumptions!$C$26)),"Check as-of date",IF(NOT(ISNUMBER(F64)),"Check received date",IF(F64&gt;Assumptions!$C$26,"Check received date",IF(G64="","Check target setup",IF(AND(H64&lt;&gt;"",OR(NOT(ISNUMBER(H64)),H64&lt;F64)),"Check resolved date",IF(AND(OR(L64=Assumptions!$B$23,L64=Assumptions!$B$24),H64=""),"Check close date","Ready")))))))</f>
        <v/>
      </c>
      <c r="Q64">
        <f>IFERROR(INDEX(Assumptions!$B$4:$B$12,ROWS($Q$5:Q64)),"")</f>
        <v/>
      </c>
      <c r="R64">
        <f>IFERROR(INDEX(Assumptions!$B$13:$B$17,ROWS($R$5:R64)),"")</f>
        <v/>
      </c>
      <c r="S64">
        <f>IFERROR(INDEX(Assumptions!$B$18:$B$25,ROWS($S$5:S64)),"")</f>
        <v/>
      </c>
    </row>
    <row r="65" ht="22" customHeight="1">
      <c r="A65" s="15" t="n"/>
      <c r="B65" s="15" t="n"/>
      <c r="C65" s="16" t="n"/>
      <c r="D65" s="15" t="n"/>
      <c r="E65" s="16" t="n"/>
      <c r="F65" s="17" t="n"/>
      <c r="G65" s="18">
        <f>IF(A65="","",IF(OR(E65="",NOT(ISNUMBER(F65))),"",IFERROR(IF(NOT(ISNUMBER(VLOOKUP(E65,Assumptions!$B$4:$C$12,2,FALSE))),"",F65+VLOOKUP(E65,Assumptions!$B$4:$C$12,2,FALSE)),"")))</f>
        <v/>
      </c>
      <c r="H65" s="17" t="n"/>
      <c r="I65" s="19" t="n"/>
      <c r="J65" s="16" t="n"/>
      <c r="K65" s="20" t="n"/>
      <c r="L65" s="16" t="n"/>
      <c r="M65" s="21">
        <f>IF(A65="","",IF(OR(L65="",L65=Assumptions!$B$23,L65=Assumptions!$B$24,L65=Assumptions!$B$25,NOT(ISNUMBER(F65)),NOT(ISNUMBER(Assumptions!$C$26))),"",MAX(0,Assumptions!$C$26-F65)))</f>
        <v/>
      </c>
      <c r="N65" s="21">
        <f>IF(A65="","",IF(OR(L65=Assumptions!$B$23,L65=Assumptions!$B$24),IF(OR(NOT(ISNUMBER(F65)),NOT(ISNUMBER(H65)),H65&lt;F65),"",H65-F65),""))</f>
        <v/>
      </c>
      <c r="O65" s="22">
        <f>IF(A65="","",IF(L65=Assumptions!$B$25,"No action",IF(OR(E65="",F65="",L65=""),"Check record",IF(NOT(ISNUMBER(Assumptions!$C$26)),"Check as-of date",IF(OR(L65=Assumptions!$B$23,L65=Assumptions!$B$24),IF(NOT(ISNUMBER(H65)),"Check close date",IF(NOT(ISNUMBER(G65)),"Check target date",IF(H65&lt;=G65,"Resolved on time","Resolved late"))),IF(NOT(ISNUMBER(G65)),"Check target date",IF(G65&lt;Assumptions!$C$26,"Past due",IF(G65=Assumptions!$C$26,"Due today",IF(NOT(ISNUMBER(Assumptions!$C$27)),"Check due-soon limit",IF(G65&lt;=Assumptions!$C$26+Assumptions!$C$27,"Due soon","On track")))))))))</f>
        <v/>
      </c>
      <c r="P65" s="22">
        <f>IF(A65="","",IF(OR(B65="",C65="",D65="",E65="",F65="",I65="",J65="",L65=""),"Check required fields",IF(NOT(ISNUMBER(Assumptions!$C$26)),"Check as-of date",IF(NOT(ISNUMBER(F65)),"Check received date",IF(F65&gt;Assumptions!$C$26,"Check received date",IF(G65="","Check target setup",IF(AND(H65&lt;&gt;"",OR(NOT(ISNUMBER(H65)),H65&lt;F65)),"Check resolved date",IF(AND(OR(L65=Assumptions!$B$23,L65=Assumptions!$B$24),H65=""),"Check close date","Ready")))))))</f>
        <v/>
      </c>
      <c r="Q65">
        <f>IFERROR(INDEX(Assumptions!$B$4:$B$12,ROWS($Q$5:Q65)),"")</f>
        <v/>
      </c>
      <c r="R65">
        <f>IFERROR(INDEX(Assumptions!$B$13:$B$17,ROWS($R$5:R65)),"")</f>
        <v/>
      </c>
      <c r="S65">
        <f>IFERROR(INDEX(Assumptions!$B$18:$B$25,ROWS($S$5:S65)),"")</f>
        <v/>
      </c>
    </row>
    <row r="66" ht="22" customHeight="1">
      <c r="A66" s="15" t="n"/>
      <c r="B66" s="15" t="n"/>
      <c r="C66" s="16" t="n"/>
      <c r="D66" s="15" t="n"/>
      <c r="E66" s="16" t="n"/>
      <c r="F66" s="17" t="n"/>
      <c r="G66" s="23">
        <f>IF(A66="","",IF(OR(E66="",NOT(ISNUMBER(F66))),"",IFERROR(IF(NOT(ISNUMBER(VLOOKUP(E66,Assumptions!$B$4:$C$12,2,FALSE))),"",F66+VLOOKUP(E66,Assumptions!$B$4:$C$12,2,FALSE)),"")))</f>
        <v/>
      </c>
      <c r="H66" s="17" t="n"/>
      <c r="I66" s="19" t="n"/>
      <c r="J66" s="16" t="n"/>
      <c r="K66" s="20" t="n"/>
      <c r="L66" s="16" t="n"/>
      <c r="M66" s="24">
        <f>IF(A66="","",IF(OR(L66="",L66=Assumptions!$B$23,L66=Assumptions!$B$24,L66=Assumptions!$B$25,NOT(ISNUMBER(F66)),NOT(ISNUMBER(Assumptions!$C$26))),"",MAX(0,Assumptions!$C$26-F66)))</f>
        <v/>
      </c>
      <c r="N66" s="24">
        <f>IF(A66="","",IF(OR(L66=Assumptions!$B$23,L66=Assumptions!$B$24),IF(OR(NOT(ISNUMBER(F66)),NOT(ISNUMBER(H66)),H66&lt;F66),"",H66-F66),""))</f>
        <v/>
      </c>
      <c r="O66" s="25">
        <f>IF(A66="","",IF(L66=Assumptions!$B$25,"No action",IF(OR(E66="",F66="",L66=""),"Check record",IF(NOT(ISNUMBER(Assumptions!$C$26)),"Check as-of date",IF(OR(L66=Assumptions!$B$23,L66=Assumptions!$B$24),IF(NOT(ISNUMBER(H66)),"Check close date",IF(NOT(ISNUMBER(G66)),"Check target date",IF(H66&lt;=G66,"Resolved on time","Resolved late"))),IF(NOT(ISNUMBER(G66)),"Check target date",IF(G66&lt;Assumptions!$C$26,"Past due",IF(G66=Assumptions!$C$26,"Due today",IF(NOT(ISNUMBER(Assumptions!$C$27)),"Check due-soon limit",IF(G66&lt;=Assumptions!$C$26+Assumptions!$C$27,"Due soon","On track")))))))))</f>
        <v/>
      </c>
      <c r="P66" s="25">
        <f>IF(A66="","",IF(OR(B66="",C66="",D66="",E66="",F66="",I66="",J66="",L66=""),"Check required fields",IF(NOT(ISNUMBER(Assumptions!$C$26)),"Check as-of date",IF(NOT(ISNUMBER(F66)),"Check received date",IF(F66&gt;Assumptions!$C$26,"Check received date",IF(G66="","Check target setup",IF(AND(H66&lt;&gt;"",OR(NOT(ISNUMBER(H66)),H66&lt;F66)),"Check resolved date",IF(AND(OR(L66=Assumptions!$B$23,L66=Assumptions!$B$24),H66=""),"Check close date","Ready")))))))</f>
        <v/>
      </c>
      <c r="Q66">
        <f>IFERROR(INDEX(Assumptions!$B$4:$B$12,ROWS($Q$5:Q66)),"")</f>
        <v/>
      </c>
      <c r="R66">
        <f>IFERROR(INDEX(Assumptions!$B$13:$B$17,ROWS($R$5:R66)),"")</f>
        <v/>
      </c>
      <c r="S66">
        <f>IFERROR(INDEX(Assumptions!$B$18:$B$25,ROWS($S$5:S66)),"")</f>
        <v/>
      </c>
    </row>
    <row r="67" ht="22" customHeight="1">
      <c r="A67" s="15" t="n"/>
      <c r="B67" s="15" t="n"/>
      <c r="C67" s="16" t="n"/>
      <c r="D67" s="15" t="n"/>
      <c r="E67" s="16" t="n"/>
      <c r="F67" s="17" t="n"/>
      <c r="G67" s="18">
        <f>IF(A67="","",IF(OR(E67="",NOT(ISNUMBER(F67))),"",IFERROR(IF(NOT(ISNUMBER(VLOOKUP(E67,Assumptions!$B$4:$C$12,2,FALSE))),"",F67+VLOOKUP(E67,Assumptions!$B$4:$C$12,2,FALSE)),"")))</f>
        <v/>
      </c>
      <c r="H67" s="17" t="n"/>
      <c r="I67" s="19" t="n"/>
      <c r="J67" s="16" t="n"/>
      <c r="K67" s="20" t="n"/>
      <c r="L67" s="16" t="n"/>
      <c r="M67" s="21">
        <f>IF(A67="","",IF(OR(L67="",L67=Assumptions!$B$23,L67=Assumptions!$B$24,L67=Assumptions!$B$25,NOT(ISNUMBER(F67)),NOT(ISNUMBER(Assumptions!$C$26))),"",MAX(0,Assumptions!$C$26-F67)))</f>
        <v/>
      </c>
      <c r="N67" s="21">
        <f>IF(A67="","",IF(OR(L67=Assumptions!$B$23,L67=Assumptions!$B$24),IF(OR(NOT(ISNUMBER(F67)),NOT(ISNUMBER(H67)),H67&lt;F67),"",H67-F67),""))</f>
        <v/>
      </c>
      <c r="O67" s="22">
        <f>IF(A67="","",IF(L67=Assumptions!$B$25,"No action",IF(OR(E67="",F67="",L67=""),"Check record",IF(NOT(ISNUMBER(Assumptions!$C$26)),"Check as-of date",IF(OR(L67=Assumptions!$B$23,L67=Assumptions!$B$24),IF(NOT(ISNUMBER(H67)),"Check close date",IF(NOT(ISNUMBER(G67)),"Check target date",IF(H67&lt;=G67,"Resolved on time","Resolved late"))),IF(NOT(ISNUMBER(G67)),"Check target date",IF(G67&lt;Assumptions!$C$26,"Past due",IF(G67=Assumptions!$C$26,"Due today",IF(NOT(ISNUMBER(Assumptions!$C$27)),"Check due-soon limit",IF(G67&lt;=Assumptions!$C$26+Assumptions!$C$27,"Due soon","On track")))))))))</f>
        <v/>
      </c>
      <c r="P67" s="22">
        <f>IF(A67="","",IF(OR(B67="",C67="",D67="",E67="",F67="",I67="",J67="",L67=""),"Check required fields",IF(NOT(ISNUMBER(Assumptions!$C$26)),"Check as-of date",IF(NOT(ISNUMBER(F67)),"Check received date",IF(F67&gt;Assumptions!$C$26,"Check received date",IF(G67="","Check target setup",IF(AND(H67&lt;&gt;"",OR(NOT(ISNUMBER(H67)),H67&lt;F67)),"Check resolved date",IF(AND(OR(L67=Assumptions!$B$23,L67=Assumptions!$B$24),H67=""),"Check close date","Ready")))))))</f>
        <v/>
      </c>
      <c r="Q67">
        <f>IFERROR(INDEX(Assumptions!$B$4:$B$12,ROWS($Q$5:Q67)),"")</f>
        <v/>
      </c>
      <c r="R67">
        <f>IFERROR(INDEX(Assumptions!$B$13:$B$17,ROWS($R$5:R67)),"")</f>
        <v/>
      </c>
      <c r="S67">
        <f>IFERROR(INDEX(Assumptions!$B$18:$B$25,ROWS($S$5:S67)),"")</f>
        <v/>
      </c>
    </row>
    <row r="68" ht="22" customHeight="1">
      <c r="A68" s="15" t="n"/>
      <c r="B68" s="15" t="n"/>
      <c r="C68" s="16" t="n"/>
      <c r="D68" s="15" t="n"/>
      <c r="E68" s="16" t="n"/>
      <c r="F68" s="17" t="n"/>
      <c r="G68" s="23">
        <f>IF(A68="","",IF(OR(E68="",NOT(ISNUMBER(F68))),"",IFERROR(IF(NOT(ISNUMBER(VLOOKUP(E68,Assumptions!$B$4:$C$12,2,FALSE))),"",F68+VLOOKUP(E68,Assumptions!$B$4:$C$12,2,FALSE)),"")))</f>
        <v/>
      </c>
      <c r="H68" s="17" t="n"/>
      <c r="I68" s="19" t="n"/>
      <c r="J68" s="16" t="n"/>
      <c r="K68" s="20" t="n"/>
      <c r="L68" s="16" t="n"/>
      <c r="M68" s="24">
        <f>IF(A68="","",IF(OR(L68="",L68=Assumptions!$B$23,L68=Assumptions!$B$24,L68=Assumptions!$B$25,NOT(ISNUMBER(F68)),NOT(ISNUMBER(Assumptions!$C$26))),"",MAX(0,Assumptions!$C$26-F68)))</f>
        <v/>
      </c>
      <c r="N68" s="24">
        <f>IF(A68="","",IF(OR(L68=Assumptions!$B$23,L68=Assumptions!$B$24),IF(OR(NOT(ISNUMBER(F68)),NOT(ISNUMBER(H68)),H68&lt;F68),"",H68-F68),""))</f>
        <v/>
      </c>
      <c r="O68" s="25">
        <f>IF(A68="","",IF(L68=Assumptions!$B$25,"No action",IF(OR(E68="",F68="",L68=""),"Check record",IF(NOT(ISNUMBER(Assumptions!$C$26)),"Check as-of date",IF(OR(L68=Assumptions!$B$23,L68=Assumptions!$B$24),IF(NOT(ISNUMBER(H68)),"Check close date",IF(NOT(ISNUMBER(G68)),"Check target date",IF(H68&lt;=G68,"Resolved on time","Resolved late"))),IF(NOT(ISNUMBER(G68)),"Check target date",IF(G68&lt;Assumptions!$C$26,"Past due",IF(G68=Assumptions!$C$26,"Due today",IF(NOT(ISNUMBER(Assumptions!$C$27)),"Check due-soon limit",IF(G68&lt;=Assumptions!$C$26+Assumptions!$C$27,"Due soon","On track")))))))))</f>
        <v/>
      </c>
      <c r="P68" s="25">
        <f>IF(A68="","",IF(OR(B68="",C68="",D68="",E68="",F68="",I68="",J68="",L68=""),"Check required fields",IF(NOT(ISNUMBER(Assumptions!$C$26)),"Check as-of date",IF(NOT(ISNUMBER(F68)),"Check received date",IF(F68&gt;Assumptions!$C$26,"Check received date",IF(G68="","Check target setup",IF(AND(H68&lt;&gt;"",OR(NOT(ISNUMBER(H68)),H68&lt;F68)),"Check resolved date",IF(AND(OR(L68=Assumptions!$B$23,L68=Assumptions!$B$24),H68=""),"Check close date","Ready")))))))</f>
        <v/>
      </c>
      <c r="Q68">
        <f>IFERROR(INDEX(Assumptions!$B$4:$B$12,ROWS($Q$5:Q68)),"")</f>
        <v/>
      </c>
      <c r="R68">
        <f>IFERROR(INDEX(Assumptions!$B$13:$B$17,ROWS($R$5:R68)),"")</f>
        <v/>
      </c>
      <c r="S68">
        <f>IFERROR(INDEX(Assumptions!$B$18:$B$25,ROWS($S$5:S68)),"")</f>
        <v/>
      </c>
    </row>
    <row r="69" ht="22" customHeight="1">
      <c r="A69" s="15" t="n"/>
      <c r="B69" s="15" t="n"/>
      <c r="C69" s="16" t="n"/>
      <c r="D69" s="15" t="n"/>
      <c r="E69" s="16" t="n"/>
      <c r="F69" s="17" t="n"/>
      <c r="G69" s="18">
        <f>IF(A69="","",IF(OR(E69="",NOT(ISNUMBER(F69))),"",IFERROR(IF(NOT(ISNUMBER(VLOOKUP(E69,Assumptions!$B$4:$C$12,2,FALSE))),"",F69+VLOOKUP(E69,Assumptions!$B$4:$C$12,2,FALSE)),"")))</f>
        <v/>
      </c>
      <c r="H69" s="17" t="n"/>
      <c r="I69" s="19" t="n"/>
      <c r="J69" s="16" t="n"/>
      <c r="K69" s="20" t="n"/>
      <c r="L69" s="16" t="n"/>
      <c r="M69" s="21">
        <f>IF(A69="","",IF(OR(L69="",L69=Assumptions!$B$23,L69=Assumptions!$B$24,L69=Assumptions!$B$25,NOT(ISNUMBER(F69)),NOT(ISNUMBER(Assumptions!$C$26))),"",MAX(0,Assumptions!$C$26-F69)))</f>
        <v/>
      </c>
      <c r="N69" s="21">
        <f>IF(A69="","",IF(OR(L69=Assumptions!$B$23,L69=Assumptions!$B$24),IF(OR(NOT(ISNUMBER(F69)),NOT(ISNUMBER(H69)),H69&lt;F69),"",H69-F69),""))</f>
        <v/>
      </c>
      <c r="O69" s="22">
        <f>IF(A69="","",IF(L69=Assumptions!$B$25,"No action",IF(OR(E69="",F69="",L69=""),"Check record",IF(NOT(ISNUMBER(Assumptions!$C$26)),"Check as-of date",IF(OR(L69=Assumptions!$B$23,L69=Assumptions!$B$24),IF(NOT(ISNUMBER(H69)),"Check close date",IF(NOT(ISNUMBER(G69)),"Check target date",IF(H69&lt;=G69,"Resolved on time","Resolved late"))),IF(NOT(ISNUMBER(G69)),"Check target date",IF(G69&lt;Assumptions!$C$26,"Past due",IF(G69=Assumptions!$C$26,"Due today",IF(NOT(ISNUMBER(Assumptions!$C$27)),"Check due-soon limit",IF(G69&lt;=Assumptions!$C$26+Assumptions!$C$27,"Due soon","On track")))))))))</f>
        <v/>
      </c>
      <c r="P69" s="22">
        <f>IF(A69="","",IF(OR(B69="",C69="",D69="",E69="",F69="",I69="",J69="",L69=""),"Check required fields",IF(NOT(ISNUMBER(Assumptions!$C$26)),"Check as-of date",IF(NOT(ISNUMBER(F69)),"Check received date",IF(F69&gt;Assumptions!$C$26,"Check received date",IF(G69="","Check target setup",IF(AND(H69&lt;&gt;"",OR(NOT(ISNUMBER(H69)),H69&lt;F69)),"Check resolved date",IF(AND(OR(L69=Assumptions!$B$23,L69=Assumptions!$B$24),H69=""),"Check close date","Ready")))))))</f>
        <v/>
      </c>
      <c r="Q69">
        <f>IFERROR(INDEX(Assumptions!$B$4:$B$12,ROWS($Q$5:Q69)),"")</f>
        <v/>
      </c>
      <c r="R69">
        <f>IFERROR(INDEX(Assumptions!$B$13:$B$17,ROWS($R$5:R69)),"")</f>
        <v/>
      </c>
      <c r="S69">
        <f>IFERROR(INDEX(Assumptions!$B$18:$B$25,ROWS($S$5:S69)),"")</f>
        <v/>
      </c>
    </row>
    <row r="70" ht="22" customHeight="1">
      <c r="A70" s="15" t="n"/>
      <c r="B70" s="15" t="n"/>
      <c r="C70" s="16" t="n"/>
      <c r="D70" s="15" t="n"/>
      <c r="E70" s="16" t="n"/>
      <c r="F70" s="17" t="n"/>
      <c r="G70" s="23">
        <f>IF(A70="","",IF(OR(E70="",NOT(ISNUMBER(F70))),"",IFERROR(IF(NOT(ISNUMBER(VLOOKUP(E70,Assumptions!$B$4:$C$12,2,FALSE))),"",F70+VLOOKUP(E70,Assumptions!$B$4:$C$12,2,FALSE)),"")))</f>
        <v/>
      </c>
      <c r="H70" s="17" t="n"/>
      <c r="I70" s="19" t="n"/>
      <c r="J70" s="16" t="n"/>
      <c r="K70" s="20" t="n"/>
      <c r="L70" s="16" t="n"/>
      <c r="M70" s="24">
        <f>IF(A70="","",IF(OR(L70="",L70=Assumptions!$B$23,L70=Assumptions!$B$24,L70=Assumptions!$B$25,NOT(ISNUMBER(F70)),NOT(ISNUMBER(Assumptions!$C$26))),"",MAX(0,Assumptions!$C$26-F70)))</f>
        <v/>
      </c>
      <c r="N70" s="24">
        <f>IF(A70="","",IF(OR(L70=Assumptions!$B$23,L70=Assumptions!$B$24),IF(OR(NOT(ISNUMBER(F70)),NOT(ISNUMBER(H70)),H70&lt;F70),"",H70-F70),""))</f>
        <v/>
      </c>
      <c r="O70" s="25">
        <f>IF(A70="","",IF(L70=Assumptions!$B$25,"No action",IF(OR(E70="",F70="",L70=""),"Check record",IF(NOT(ISNUMBER(Assumptions!$C$26)),"Check as-of date",IF(OR(L70=Assumptions!$B$23,L70=Assumptions!$B$24),IF(NOT(ISNUMBER(H70)),"Check close date",IF(NOT(ISNUMBER(G70)),"Check target date",IF(H70&lt;=G70,"Resolved on time","Resolved late"))),IF(NOT(ISNUMBER(G70)),"Check target date",IF(G70&lt;Assumptions!$C$26,"Past due",IF(G70=Assumptions!$C$26,"Due today",IF(NOT(ISNUMBER(Assumptions!$C$27)),"Check due-soon limit",IF(G70&lt;=Assumptions!$C$26+Assumptions!$C$27,"Due soon","On track")))))))))</f>
        <v/>
      </c>
      <c r="P70" s="25">
        <f>IF(A70="","",IF(OR(B70="",C70="",D70="",E70="",F70="",I70="",J70="",L70=""),"Check required fields",IF(NOT(ISNUMBER(Assumptions!$C$26)),"Check as-of date",IF(NOT(ISNUMBER(F70)),"Check received date",IF(F70&gt;Assumptions!$C$26,"Check received date",IF(G70="","Check target setup",IF(AND(H70&lt;&gt;"",OR(NOT(ISNUMBER(H70)),H70&lt;F70)),"Check resolved date",IF(AND(OR(L70=Assumptions!$B$23,L70=Assumptions!$B$24),H70=""),"Check close date","Ready")))))))</f>
        <v/>
      </c>
      <c r="Q70">
        <f>IFERROR(INDEX(Assumptions!$B$4:$B$12,ROWS($Q$5:Q70)),"")</f>
        <v/>
      </c>
      <c r="R70">
        <f>IFERROR(INDEX(Assumptions!$B$13:$B$17,ROWS($R$5:R70)),"")</f>
        <v/>
      </c>
      <c r="S70">
        <f>IFERROR(INDEX(Assumptions!$B$18:$B$25,ROWS($S$5:S70)),"")</f>
        <v/>
      </c>
    </row>
    <row r="71" ht="22" customHeight="1">
      <c r="A71" s="15" t="n"/>
      <c r="B71" s="15" t="n"/>
      <c r="C71" s="16" t="n"/>
      <c r="D71" s="15" t="n"/>
      <c r="E71" s="16" t="n"/>
      <c r="F71" s="17" t="n"/>
      <c r="G71" s="18">
        <f>IF(A71="","",IF(OR(E71="",NOT(ISNUMBER(F71))),"",IFERROR(IF(NOT(ISNUMBER(VLOOKUP(E71,Assumptions!$B$4:$C$12,2,FALSE))),"",F71+VLOOKUP(E71,Assumptions!$B$4:$C$12,2,FALSE)),"")))</f>
        <v/>
      </c>
      <c r="H71" s="17" t="n"/>
      <c r="I71" s="19" t="n"/>
      <c r="J71" s="16" t="n"/>
      <c r="K71" s="20" t="n"/>
      <c r="L71" s="16" t="n"/>
      <c r="M71" s="21">
        <f>IF(A71="","",IF(OR(L71="",L71=Assumptions!$B$23,L71=Assumptions!$B$24,L71=Assumptions!$B$25,NOT(ISNUMBER(F71)),NOT(ISNUMBER(Assumptions!$C$26))),"",MAX(0,Assumptions!$C$26-F71)))</f>
        <v/>
      </c>
      <c r="N71" s="21">
        <f>IF(A71="","",IF(OR(L71=Assumptions!$B$23,L71=Assumptions!$B$24),IF(OR(NOT(ISNUMBER(F71)),NOT(ISNUMBER(H71)),H71&lt;F71),"",H71-F71),""))</f>
        <v/>
      </c>
      <c r="O71" s="22">
        <f>IF(A71="","",IF(L71=Assumptions!$B$25,"No action",IF(OR(E71="",F71="",L71=""),"Check record",IF(NOT(ISNUMBER(Assumptions!$C$26)),"Check as-of date",IF(OR(L71=Assumptions!$B$23,L71=Assumptions!$B$24),IF(NOT(ISNUMBER(H71)),"Check close date",IF(NOT(ISNUMBER(G71)),"Check target date",IF(H71&lt;=G71,"Resolved on time","Resolved late"))),IF(NOT(ISNUMBER(G71)),"Check target date",IF(G71&lt;Assumptions!$C$26,"Past due",IF(G71=Assumptions!$C$26,"Due today",IF(NOT(ISNUMBER(Assumptions!$C$27)),"Check due-soon limit",IF(G71&lt;=Assumptions!$C$26+Assumptions!$C$27,"Due soon","On track")))))))))</f>
        <v/>
      </c>
      <c r="P71" s="22">
        <f>IF(A71="","",IF(OR(B71="",C71="",D71="",E71="",F71="",I71="",J71="",L71=""),"Check required fields",IF(NOT(ISNUMBER(Assumptions!$C$26)),"Check as-of date",IF(NOT(ISNUMBER(F71)),"Check received date",IF(F71&gt;Assumptions!$C$26,"Check received date",IF(G71="","Check target setup",IF(AND(H71&lt;&gt;"",OR(NOT(ISNUMBER(H71)),H71&lt;F71)),"Check resolved date",IF(AND(OR(L71=Assumptions!$B$23,L71=Assumptions!$B$24),H71=""),"Check close date","Ready")))))))</f>
        <v/>
      </c>
      <c r="Q71">
        <f>IFERROR(INDEX(Assumptions!$B$4:$B$12,ROWS($Q$5:Q71)),"")</f>
        <v/>
      </c>
      <c r="R71">
        <f>IFERROR(INDEX(Assumptions!$B$13:$B$17,ROWS($R$5:R71)),"")</f>
        <v/>
      </c>
      <c r="S71">
        <f>IFERROR(INDEX(Assumptions!$B$18:$B$25,ROWS($S$5:S71)),"")</f>
        <v/>
      </c>
    </row>
    <row r="72" ht="22" customHeight="1">
      <c r="A72" s="15" t="n"/>
      <c r="B72" s="15" t="n"/>
      <c r="C72" s="16" t="n"/>
      <c r="D72" s="15" t="n"/>
      <c r="E72" s="16" t="n"/>
      <c r="F72" s="17" t="n"/>
      <c r="G72" s="23">
        <f>IF(A72="","",IF(OR(E72="",NOT(ISNUMBER(F72))),"",IFERROR(IF(NOT(ISNUMBER(VLOOKUP(E72,Assumptions!$B$4:$C$12,2,FALSE))),"",F72+VLOOKUP(E72,Assumptions!$B$4:$C$12,2,FALSE)),"")))</f>
        <v/>
      </c>
      <c r="H72" s="17" t="n"/>
      <c r="I72" s="19" t="n"/>
      <c r="J72" s="16" t="n"/>
      <c r="K72" s="20" t="n"/>
      <c r="L72" s="16" t="n"/>
      <c r="M72" s="24">
        <f>IF(A72="","",IF(OR(L72="",L72=Assumptions!$B$23,L72=Assumptions!$B$24,L72=Assumptions!$B$25,NOT(ISNUMBER(F72)),NOT(ISNUMBER(Assumptions!$C$26))),"",MAX(0,Assumptions!$C$26-F72)))</f>
        <v/>
      </c>
      <c r="N72" s="24">
        <f>IF(A72="","",IF(OR(L72=Assumptions!$B$23,L72=Assumptions!$B$24),IF(OR(NOT(ISNUMBER(F72)),NOT(ISNUMBER(H72)),H72&lt;F72),"",H72-F72),""))</f>
        <v/>
      </c>
      <c r="O72" s="25">
        <f>IF(A72="","",IF(L72=Assumptions!$B$25,"No action",IF(OR(E72="",F72="",L72=""),"Check record",IF(NOT(ISNUMBER(Assumptions!$C$26)),"Check as-of date",IF(OR(L72=Assumptions!$B$23,L72=Assumptions!$B$24),IF(NOT(ISNUMBER(H72)),"Check close date",IF(NOT(ISNUMBER(G72)),"Check target date",IF(H72&lt;=G72,"Resolved on time","Resolved late"))),IF(NOT(ISNUMBER(G72)),"Check target date",IF(G72&lt;Assumptions!$C$26,"Past due",IF(G72=Assumptions!$C$26,"Due today",IF(NOT(ISNUMBER(Assumptions!$C$27)),"Check due-soon limit",IF(G72&lt;=Assumptions!$C$26+Assumptions!$C$27,"Due soon","On track")))))))))</f>
        <v/>
      </c>
      <c r="P72" s="25">
        <f>IF(A72="","",IF(OR(B72="",C72="",D72="",E72="",F72="",I72="",J72="",L72=""),"Check required fields",IF(NOT(ISNUMBER(Assumptions!$C$26)),"Check as-of date",IF(NOT(ISNUMBER(F72)),"Check received date",IF(F72&gt;Assumptions!$C$26,"Check received date",IF(G72="","Check target setup",IF(AND(H72&lt;&gt;"",OR(NOT(ISNUMBER(H72)),H72&lt;F72)),"Check resolved date",IF(AND(OR(L72=Assumptions!$B$23,L72=Assumptions!$B$24),H72=""),"Check close date","Ready")))))))</f>
        <v/>
      </c>
      <c r="Q72">
        <f>IFERROR(INDEX(Assumptions!$B$4:$B$12,ROWS($Q$5:Q72)),"")</f>
        <v/>
      </c>
      <c r="R72">
        <f>IFERROR(INDEX(Assumptions!$B$13:$B$17,ROWS($R$5:R72)),"")</f>
        <v/>
      </c>
      <c r="S72">
        <f>IFERROR(INDEX(Assumptions!$B$18:$B$25,ROWS($S$5:S72)),"")</f>
        <v/>
      </c>
    </row>
    <row r="73" ht="22" customHeight="1">
      <c r="A73" s="15" t="n"/>
      <c r="B73" s="15" t="n"/>
      <c r="C73" s="16" t="n"/>
      <c r="D73" s="15" t="n"/>
      <c r="E73" s="16" t="n"/>
      <c r="F73" s="17" t="n"/>
      <c r="G73" s="18">
        <f>IF(A73="","",IF(OR(E73="",NOT(ISNUMBER(F73))),"",IFERROR(IF(NOT(ISNUMBER(VLOOKUP(E73,Assumptions!$B$4:$C$12,2,FALSE))),"",F73+VLOOKUP(E73,Assumptions!$B$4:$C$12,2,FALSE)),"")))</f>
        <v/>
      </c>
      <c r="H73" s="17" t="n"/>
      <c r="I73" s="19" t="n"/>
      <c r="J73" s="16" t="n"/>
      <c r="K73" s="20" t="n"/>
      <c r="L73" s="16" t="n"/>
      <c r="M73" s="21">
        <f>IF(A73="","",IF(OR(L73="",L73=Assumptions!$B$23,L73=Assumptions!$B$24,L73=Assumptions!$B$25,NOT(ISNUMBER(F73)),NOT(ISNUMBER(Assumptions!$C$26))),"",MAX(0,Assumptions!$C$26-F73)))</f>
        <v/>
      </c>
      <c r="N73" s="21">
        <f>IF(A73="","",IF(OR(L73=Assumptions!$B$23,L73=Assumptions!$B$24),IF(OR(NOT(ISNUMBER(F73)),NOT(ISNUMBER(H73)),H73&lt;F73),"",H73-F73),""))</f>
        <v/>
      </c>
      <c r="O73" s="22">
        <f>IF(A73="","",IF(L73=Assumptions!$B$25,"No action",IF(OR(E73="",F73="",L73=""),"Check record",IF(NOT(ISNUMBER(Assumptions!$C$26)),"Check as-of date",IF(OR(L73=Assumptions!$B$23,L73=Assumptions!$B$24),IF(NOT(ISNUMBER(H73)),"Check close date",IF(NOT(ISNUMBER(G73)),"Check target date",IF(H73&lt;=G73,"Resolved on time","Resolved late"))),IF(NOT(ISNUMBER(G73)),"Check target date",IF(G73&lt;Assumptions!$C$26,"Past due",IF(G73=Assumptions!$C$26,"Due today",IF(NOT(ISNUMBER(Assumptions!$C$27)),"Check due-soon limit",IF(G73&lt;=Assumptions!$C$26+Assumptions!$C$27,"Due soon","On track")))))))))</f>
        <v/>
      </c>
      <c r="P73" s="22">
        <f>IF(A73="","",IF(OR(B73="",C73="",D73="",E73="",F73="",I73="",J73="",L73=""),"Check required fields",IF(NOT(ISNUMBER(Assumptions!$C$26)),"Check as-of date",IF(NOT(ISNUMBER(F73)),"Check received date",IF(F73&gt;Assumptions!$C$26,"Check received date",IF(G73="","Check target setup",IF(AND(H73&lt;&gt;"",OR(NOT(ISNUMBER(H73)),H73&lt;F73)),"Check resolved date",IF(AND(OR(L73=Assumptions!$B$23,L73=Assumptions!$B$24),H73=""),"Check close date","Ready")))))))</f>
        <v/>
      </c>
      <c r="Q73">
        <f>IFERROR(INDEX(Assumptions!$B$4:$B$12,ROWS($Q$5:Q73)),"")</f>
        <v/>
      </c>
      <c r="R73">
        <f>IFERROR(INDEX(Assumptions!$B$13:$B$17,ROWS($R$5:R73)),"")</f>
        <v/>
      </c>
      <c r="S73">
        <f>IFERROR(INDEX(Assumptions!$B$18:$B$25,ROWS($S$5:S73)),"")</f>
        <v/>
      </c>
    </row>
    <row r="74" ht="22" customHeight="1">
      <c r="A74" s="15" t="n"/>
      <c r="B74" s="15" t="n"/>
      <c r="C74" s="16" t="n"/>
      <c r="D74" s="15" t="n"/>
      <c r="E74" s="16" t="n"/>
      <c r="F74" s="17" t="n"/>
      <c r="G74" s="23">
        <f>IF(A74="","",IF(OR(E74="",NOT(ISNUMBER(F74))),"",IFERROR(IF(NOT(ISNUMBER(VLOOKUP(E74,Assumptions!$B$4:$C$12,2,FALSE))),"",F74+VLOOKUP(E74,Assumptions!$B$4:$C$12,2,FALSE)),"")))</f>
        <v/>
      </c>
      <c r="H74" s="17" t="n"/>
      <c r="I74" s="19" t="n"/>
      <c r="J74" s="16" t="n"/>
      <c r="K74" s="20" t="n"/>
      <c r="L74" s="16" t="n"/>
      <c r="M74" s="24">
        <f>IF(A74="","",IF(OR(L74="",L74=Assumptions!$B$23,L74=Assumptions!$B$24,L74=Assumptions!$B$25,NOT(ISNUMBER(F74)),NOT(ISNUMBER(Assumptions!$C$26))),"",MAX(0,Assumptions!$C$26-F74)))</f>
        <v/>
      </c>
      <c r="N74" s="24">
        <f>IF(A74="","",IF(OR(L74=Assumptions!$B$23,L74=Assumptions!$B$24),IF(OR(NOT(ISNUMBER(F74)),NOT(ISNUMBER(H74)),H74&lt;F74),"",H74-F74),""))</f>
        <v/>
      </c>
      <c r="O74" s="25">
        <f>IF(A74="","",IF(L74=Assumptions!$B$25,"No action",IF(OR(E74="",F74="",L74=""),"Check record",IF(NOT(ISNUMBER(Assumptions!$C$26)),"Check as-of date",IF(OR(L74=Assumptions!$B$23,L74=Assumptions!$B$24),IF(NOT(ISNUMBER(H74)),"Check close date",IF(NOT(ISNUMBER(G74)),"Check target date",IF(H74&lt;=G74,"Resolved on time","Resolved late"))),IF(NOT(ISNUMBER(G74)),"Check target date",IF(G74&lt;Assumptions!$C$26,"Past due",IF(G74=Assumptions!$C$26,"Due today",IF(NOT(ISNUMBER(Assumptions!$C$27)),"Check due-soon limit",IF(G74&lt;=Assumptions!$C$26+Assumptions!$C$27,"Due soon","On track")))))))))</f>
        <v/>
      </c>
      <c r="P74" s="25">
        <f>IF(A74="","",IF(OR(B74="",C74="",D74="",E74="",F74="",I74="",J74="",L74=""),"Check required fields",IF(NOT(ISNUMBER(Assumptions!$C$26)),"Check as-of date",IF(NOT(ISNUMBER(F74)),"Check received date",IF(F74&gt;Assumptions!$C$26,"Check received date",IF(G74="","Check target setup",IF(AND(H74&lt;&gt;"",OR(NOT(ISNUMBER(H74)),H74&lt;F74)),"Check resolved date",IF(AND(OR(L74=Assumptions!$B$23,L74=Assumptions!$B$24),H74=""),"Check close date","Ready")))))))</f>
        <v/>
      </c>
      <c r="Q74">
        <f>IFERROR(INDEX(Assumptions!$B$4:$B$12,ROWS($Q$5:Q74)),"")</f>
        <v/>
      </c>
      <c r="R74">
        <f>IFERROR(INDEX(Assumptions!$B$13:$B$17,ROWS($R$5:R74)),"")</f>
        <v/>
      </c>
      <c r="S74">
        <f>IFERROR(INDEX(Assumptions!$B$18:$B$25,ROWS($S$5:S74)),"")</f>
        <v/>
      </c>
    </row>
    <row r="75" ht="22" customHeight="1">
      <c r="A75" s="15" t="n"/>
      <c r="B75" s="15" t="n"/>
      <c r="C75" s="16" t="n"/>
      <c r="D75" s="15" t="n"/>
      <c r="E75" s="16" t="n"/>
      <c r="F75" s="17" t="n"/>
      <c r="G75" s="18">
        <f>IF(A75="","",IF(OR(E75="",NOT(ISNUMBER(F75))),"",IFERROR(IF(NOT(ISNUMBER(VLOOKUP(E75,Assumptions!$B$4:$C$12,2,FALSE))),"",F75+VLOOKUP(E75,Assumptions!$B$4:$C$12,2,FALSE)),"")))</f>
        <v/>
      </c>
      <c r="H75" s="17" t="n"/>
      <c r="I75" s="19" t="n"/>
      <c r="J75" s="16" t="n"/>
      <c r="K75" s="20" t="n"/>
      <c r="L75" s="16" t="n"/>
      <c r="M75" s="21">
        <f>IF(A75="","",IF(OR(L75="",L75=Assumptions!$B$23,L75=Assumptions!$B$24,L75=Assumptions!$B$25,NOT(ISNUMBER(F75)),NOT(ISNUMBER(Assumptions!$C$26))),"",MAX(0,Assumptions!$C$26-F75)))</f>
        <v/>
      </c>
      <c r="N75" s="21">
        <f>IF(A75="","",IF(OR(L75=Assumptions!$B$23,L75=Assumptions!$B$24),IF(OR(NOT(ISNUMBER(F75)),NOT(ISNUMBER(H75)),H75&lt;F75),"",H75-F75),""))</f>
        <v/>
      </c>
      <c r="O75" s="22">
        <f>IF(A75="","",IF(L75=Assumptions!$B$25,"No action",IF(OR(E75="",F75="",L75=""),"Check record",IF(NOT(ISNUMBER(Assumptions!$C$26)),"Check as-of date",IF(OR(L75=Assumptions!$B$23,L75=Assumptions!$B$24),IF(NOT(ISNUMBER(H75)),"Check close date",IF(NOT(ISNUMBER(G75)),"Check target date",IF(H75&lt;=G75,"Resolved on time","Resolved late"))),IF(NOT(ISNUMBER(G75)),"Check target date",IF(G75&lt;Assumptions!$C$26,"Past due",IF(G75=Assumptions!$C$26,"Due today",IF(NOT(ISNUMBER(Assumptions!$C$27)),"Check due-soon limit",IF(G75&lt;=Assumptions!$C$26+Assumptions!$C$27,"Due soon","On track")))))))))</f>
        <v/>
      </c>
      <c r="P75" s="22">
        <f>IF(A75="","",IF(OR(B75="",C75="",D75="",E75="",F75="",I75="",J75="",L75=""),"Check required fields",IF(NOT(ISNUMBER(Assumptions!$C$26)),"Check as-of date",IF(NOT(ISNUMBER(F75)),"Check received date",IF(F75&gt;Assumptions!$C$26,"Check received date",IF(G75="","Check target setup",IF(AND(H75&lt;&gt;"",OR(NOT(ISNUMBER(H75)),H75&lt;F75)),"Check resolved date",IF(AND(OR(L75=Assumptions!$B$23,L75=Assumptions!$B$24),H75=""),"Check close date","Ready")))))))</f>
        <v/>
      </c>
      <c r="Q75">
        <f>IFERROR(INDEX(Assumptions!$B$4:$B$12,ROWS($Q$5:Q75)),"")</f>
        <v/>
      </c>
      <c r="R75">
        <f>IFERROR(INDEX(Assumptions!$B$13:$B$17,ROWS($R$5:R75)),"")</f>
        <v/>
      </c>
      <c r="S75">
        <f>IFERROR(INDEX(Assumptions!$B$18:$B$25,ROWS($S$5:S75)),"")</f>
        <v/>
      </c>
    </row>
    <row r="76" ht="22" customHeight="1">
      <c r="A76" s="15" t="n"/>
      <c r="B76" s="15" t="n"/>
      <c r="C76" s="16" t="n"/>
      <c r="D76" s="15" t="n"/>
      <c r="E76" s="16" t="n"/>
      <c r="F76" s="17" t="n"/>
      <c r="G76" s="23">
        <f>IF(A76="","",IF(OR(E76="",NOT(ISNUMBER(F76))),"",IFERROR(IF(NOT(ISNUMBER(VLOOKUP(E76,Assumptions!$B$4:$C$12,2,FALSE))),"",F76+VLOOKUP(E76,Assumptions!$B$4:$C$12,2,FALSE)),"")))</f>
        <v/>
      </c>
      <c r="H76" s="17" t="n"/>
      <c r="I76" s="19" t="n"/>
      <c r="J76" s="16" t="n"/>
      <c r="K76" s="20" t="n"/>
      <c r="L76" s="16" t="n"/>
      <c r="M76" s="24">
        <f>IF(A76="","",IF(OR(L76="",L76=Assumptions!$B$23,L76=Assumptions!$B$24,L76=Assumptions!$B$25,NOT(ISNUMBER(F76)),NOT(ISNUMBER(Assumptions!$C$26))),"",MAX(0,Assumptions!$C$26-F76)))</f>
        <v/>
      </c>
      <c r="N76" s="24">
        <f>IF(A76="","",IF(OR(L76=Assumptions!$B$23,L76=Assumptions!$B$24),IF(OR(NOT(ISNUMBER(F76)),NOT(ISNUMBER(H76)),H76&lt;F76),"",H76-F76),""))</f>
        <v/>
      </c>
      <c r="O76" s="25">
        <f>IF(A76="","",IF(L76=Assumptions!$B$25,"No action",IF(OR(E76="",F76="",L76=""),"Check record",IF(NOT(ISNUMBER(Assumptions!$C$26)),"Check as-of date",IF(OR(L76=Assumptions!$B$23,L76=Assumptions!$B$24),IF(NOT(ISNUMBER(H76)),"Check close date",IF(NOT(ISNUMBER(G76)),"Check target date",IF(H76&lt;=G76,"Resolved on time","Resolved late"))),IF(NOT(ISNUMBER(G76)),"Check target date",IF(G76&lt;Assumptions!$C$26,"Past due",IF(G76=Assumptions!$C$26,"Due today",IF(NOT(ISNUMBER(Assumptions!$C$27)),"Check due-soon limit",IF(G76&lt;=Assumptions!$C$26+Assumptions!$C$27,"Due soon","On track")))))))))</f>
        <v/>
      </c>
      <c r="P76" s="25">
        <f>IF(A76="","",IF(OR(B76="",C76="",D76="",E76="",F76="",I76="",J76="",L76=""),"Check required fields",IF(NOT(ISNUMBER(Assumptions!$C$26)),"Check as-of date",IF(NOT(ISNUMBER(F76)),"Check received date",IF(F76&gt;Assumptions!$C$26,"Check received date",IF(G76="","Check target setup",IF(AND(H76&lt;&gt;"",OR(NOT(ISNUMBER(H76)),H76&lt;F76)),"Check resolved date",IF(AND(OR(L76=Assumptions!$B$23,L76=Assumptions!$B$24),H76=""),"Check close date","Ready")))))))</f>
        <v/>
      </c>
      <c r="Q76">
        <f>IFERROR(INDEX(Assumptions!$B$4:$B$12,ROWS($Q$5:Q76)),"")</f>
        <v/>
      </c>
      <c r="R76">
        <f>IFERROR(INDEX(Assumptions!$B$13:$B$17,ROWS($R$5:R76)),"")</f>
        <v/>
      </c>
      <c r="S76">
        <f>IFERROR(INDEX(Assumptions!$B$18:$B$25,ROWS($S$5:S76)),"")</f>
        <v/>
      </c>
    </row>
    <row r="77" ht="22" customHeight="1">
      <c r="A77" s="15" t="n"/>
      <c r="B77" s="15" t="n"/>
      <c r="C77" s="16" t="n"/>
      <c r="D77" s="15" t="n"/>
      <c r="E77" s="16" t="n"/>
      <c r="F77" s="17" t="n"/>
      <c r="G77" s="18">
        <f>IF(A77="","",IF(OR(E77="",NOT(ISNUMBER(F77))),"",IFERROR(IF(NOT(ISNUMBER(VLOOKUP(E77,Assumptions!$B$4:$C$12,2,FALSE))),"",F77+VLOOKUP(E77,Assumptions!$B$4:$C$12,2,FALSE)),"")))</f>
        <v/>
      </c>
      <c r="H77" s="17" t="n"/>
      <c r="I77" s="19" t="n"/>
      <c r="J77" s="16" t="n"/>
      <c r="K77" s="20" t="n"/>
      <c r="L77" s="16" t="n"/>
      <c r="M77" s="21">
        <f>IF(A77="","",IF(OR(L77="",L77=Assumptions!$B$23,L77=Assumptions!$B$24,L77=Assumptions!$B$25,NOT(ISNUMBER(F77)),NOT(ISNUMBER(Assumptions!$C$26))),"",MAX(0,Assumptions!$C$26-F77)))</f>
        <v/>
      </c>
      <c r="N77" s="21">
        <f>IF(A77="","",IF(OR(L77=Assumptions!$B$23,L77=Assumptions!$B$24),IF(OR(NOT(ISNUMBER(F77)),NOT(ISNUMBER(H77)),H77&lt;F77),"",H77-F77),""))</f>
        <v/>
      </c>
      <c r="O77" s="22">
        <f>IF(A77="","",IF(L77=Assumptions!$B$25,"No action",IF(OR(E77="",F77="",L77=""),"Check record",IF(NOT(ISNUMBER(Assumptions!$C$26)),"Check as-of date",IF(OR(L77=Assumptions!$B$23,L77=Assumptions!$B$24),IF(NOT(ISNUMBER(H77)),"Check close date",IF(NOT(ISNUMBER(G77)),"Check target date",IF(H77&lt;=G77,"Resolved on time","Resolved late"))),IF(NOT(ISNUMBER(G77)),"Check target date",IF(G77&lt;Assumptions!$C$26,"Past due",IF(G77=Assumptions!$C$26,"Due today",IF(NOT(ISNUMBER(Assumptions!$C$27)),"Check due-soon limit",IF(G77&lt;=Assumptions!$C$26+Assumptions!$C$27,"Due soon","On track")))))))))</f>
        <v/>
      </c>
      <c r="P77" s="22">
        <f>IF(A77="","",IF(OR(B77="",C77="",D77="",E77="",F77="",I77="",J77="",L77=""),"Check required fields",IF(NOT(ISNUMBER(Assumptions!$C$26)),"Check as-of date",IF(NOT(ISNUMBER(F77)),"Check received date",IF(F77&gt;Assumptions!$C$26,"Check received date",IF(G77="","Check target setup",IF(AND(H77&lt;&gt;"",OR(NOT(ISNUMBER(H77)),H77&lt;F77)),"Check resolved date",IF(AND(OR(L77=Assumptions!$B$23,L77=Assumptions!$B$24),H77=""),"Check close date","Ready")))))))</f>
        <v/>
      </c>
      <c r="Q77">
        <f>IFERROR(INDEX(Assumptions!$B$4:$B$12,ROWS($Q$5:Q77)),"")</f>
        <v/>
      </c>
      <c r="R77">
        <f>IFERROR(INDEX(Assumptions!$B$13:$B$17,ROWS($R$5:R77)),"")</f>
        <v/>
      </c>
      <c r="S77">
        <f>IFERROR(INDEX(Assumptions!$B$18:$B$25,ROWS($S$5:S77)),"")</f>
        <v/>
      </c>
    </row>
    <row r="78" ht="22" customHeight="1">
      <c r="A78" s="15" t="n"/>
      <c r="B78" s="15" t="n"/>
      <c r="C78" s="16" t="n"/>
      <c r="D78" s="15" t="n"/>
      <c r="E78" s="16" t="n"/>
      <c r="F78" s="17" t="n"/>
      <c r="G78" s="23">
        <f>IF(A78="","",IF(OR(E78="",NOT(ISNUMBER(F78))),"",IFERROR(IF(NOT(ISNUMBER(VLOOKUP(E78,Assumptions!$B$4:$C$12,2,FALSE))),"",F78+VLOOKUP(E78,Assumptions!$B$4:$C$12,2,FALSE)),"")))</f>
        <v/>
      </c>
      <c r="H78" s="17" t="n"/>
      <c r="I78" s="19" t="n"/>
      <c r="J78" s="16" t="n"/>
      <c r="K78" s="20" t="n"/>
      <c r="L78" s="16" t="n"/>
      <c r="M78" s="24">
        <f>IF(A78="","",IF(OR(L78="",L78=Assumptions!$B$23,L78=Assumptions!$B$24,L78=Assumptions!$B$25,NOT(ISNUMBER(F78)),NOT(ISNUMBER(Assumptions!$C$26))),"",MAX(0,Assumptions!$C$26-F78)))</f>
        <v/>
      </c>
      <c r="N78" s="24">
        <f>IF(A78="","",IF(OR(L78=Assumptions!$B$23,L78=Assumptions!$B$24),IF(OR(NOT(ISNUMBER(F78)),NOT(ISNUMBER(H78)),H78&lt;F78),"",H78-F78),""))</f>
        <v/>
      </c>
      <c r="O78" s="25">
        <f>IF(A78="","",IF(L78=Assumptions!$B$25,"No action",IF(OR(E78="",F78="",L78=""),"Check record",IF(NOT(ISNUMBER(Assumptions!$C$26)),"Check as-of date",IF(OR(L78=Assumptions!$B$23,L78=Assumptions!$B$24),IF(NOT(ISNUMBER(H78)),"Check close date",IF(NOT(ISNUMBER(G78)),"Check target date",IF(H78&lt;=G78,"Resolved on time","Resolved late"))),IF(NOT(ISNUMBER(G78)),"Check target date",IF(G78&lt;Assumptions!$C$26,"Past due",IF(G78=Assumptions!$C$26,"Due today",IF(NOT(ISNUMBER(Assumptions!$C$27)),"Check due-soon limit",IF(G78&lt;=Assumptions!$C$26+Assumptions!$C$27,"Due soon","On track")))))))))</f>
        <v/>
      </c>
      <c r="P78" s="25">
        <f>IF(A78="","",IF(OR(B78="",C78="",D78="",E78="",F78="",I78="",J78="",L78=""),"Check required fields",IF(NOT(ISNUMBER(Assumptions!$C$26)),"Check as-of date",IF(NOT(ISNUMBER(F78)),"Check received date",IF(F78&gt;Assumptions!$C$26,"Check received date",IF(G78="","Check target setup",IF(AND(H78&lt;&gt;"",OR(NOT(ISNUMBER(H78)),H78&lt;F78)),"Check resolved date",IF(AND(OR(L78=Assumptions!$B$23,L78=Assumptions!$B$24),H78=""),"Check close date","Ready")))))))</f>
        <v/>
      </c>
      <c r="Q78">
        <f>IFERROR(INDEX(Assumptions!$B$4:$B$12,ROWS($Q$5:Q78)),"")</f>
        <v/>
      </c>
      <c r="R78">
        <f>IFERROR(INDEX(Assumptions!$B$13:$B$17,ROWS($R$5:R78)),"")</f>
        <v/>
      </c>
      <c r="S78">
        <f>IFERROR(INDEX(Assumptions!$B$18:$B$25,ROWS($S$5:S78)),"")</f>
        <v/>
      </c>
    </row>
    <row r="79" ht="22" customHeight="1">
      <c r="A79" s="15" t="n"/>
      <c r="B79" s="15" t="n"/>
      <c r="C79" s="16" t="n"/>
      <c r="D79" s="15" t="n"/>
      <c r="E79" s="16" t="n"/>
      <c r="F79" s="17" t="n"/>
      <c r="G79" s="18">
        <f>IF(A79="","",IF(OR(E79="",NOT(ISNUMBER(F79))),"",IFERROR(IF(NOT(ISNUMBER(VLOOKUP(E79,Assumptions!$B$4:$C$12,2,FALSE))),"",F79+VLOOKUP(E79,Assumptions!$B$4:$C$12,2,FALSE)),"")))</f>
        <v/>
      </c>
      <c r="H79" s="17" t="n"/>
      <c r="I79" s="19" t="n"/>
      <c r="J79" s="16" t="n"/>
      <c r="K79" s="20" t="n"/>
      <c r="L79" s="16" t="n"/>
      <c r="M79" s="21">
        <f>IF(A79="","",IF(OR(L79="",L79=Assumptions!$B$23,L79=Assumptions!$B$24,L79=Assumptions!$B$25,NOT(ISNUMBER(F79)),NOT(ISNUMBER(Assumptions!$C$26))),"",MAX(0,Assumptions!$C$26-F79)))</f>
        <v/>
      </c>
      <c r="N79" s="21">
        <f>IF(A79="","",IF(OR(L79=Assumptions!$B$23,L79=Assumptions!$B$24),IF(OR(NOT(ISNUMBER(F79)),NOT(ISNUMBER(H79)),H79&lt;F79),"",H79-F79),""))</f>
        <v/>
      </c>
      <c r="O79" s="22">
        <f>IF(A79="","",IF(L79=Assumptions!$B$25,"No action",IF(OR(E79="",F79="",L79=""),"Check record",IF(NOT(ISNUMBER(Assumptions!$C$26)),"Check as-of date",IF(OR(L79=Assumptions!$B$23,L79=Assumptions!$B$24),IF(NOT(ISNUMBER(H79)),"Check close date",IF(NOT(ISNUMBER(G79)),"Check target date",IF(H79&lt;=G79,"Resolved on time","Resolved late"))),IF(NOT(ISNUMBER(G79)),"Check target date",IF(G79&lt;Assumptions!$C$26,"Past due",IF(G79=Assumptions!$C$26,"Due today",IF(NOT(ISNUMBER(Assumptions!$C$27)),"Check due-soon limit",IF(G79&lt;=Assumptions!$C$26+Assumptions!$C$27,"Due soon","On track")))))))))</f>
        <v/>
      </c>
      <c r="P79" s="22">
        <f>IF(A79="","",IF(OR(B79="",C79="",D79="",E79="",F79="",I79="",J79="",L79=""),"Check required fields",IF(NOT(ISNUMBER(Assumptions!$C$26)),"Check as-of date",IF(NOT(ISNUMBER(F79)),"Check received date",IF(F79&gt;Assumptions!$C$26,"Check received date",IF(G79="","Check target setup",IF(AND(H79&lt;&gt;"",OR(NOT(ISNUMBER(H79)),H79&lt;F79)),"Check resolved date",IF(AND(OR(L79=Assumptions!$B$23,L79=Assumptions!$B$24),H79=""),"Check close date","Ready")))))))</f>
        <v/>
      </c>
      <c r="Q79">
        <f>IFERROR(INDEX(Assumptions!$B$4:$B$12,ROWS($Q$5:Q79)),"")</f>
        <v/>
      </c>
      <c r="R79">
        <f>IFERROR(INDEX(Assumptions!$B$13:$B$17,ROWS($R$5:R79)),"")</f>
        <v/>
      </c>
      <c r="S79">
        <f>IFERROR(INDEX(Assumptions!$B$18:$B$25,ROWS($S$5:S79)),"")</f>
        <v/>
      </c>
    </row>
    <row r="80" ht="22" customHeight="1">
      <c r="A80" s="15" t="n"/>
      <c r="B80" s="15" t="n"/>
      <c r="C80" s="16" t="n"/>
      <c r="D80" s="15" t="n"/>
      <c r="E80" s="16" t="n"/>
      <c r="F80" s="17" t="n"/>
      <c r="G80" s="23">
        <f>IF(A80="","",IF(OR(E80="",NOT(ISNUMBER(F80))),"",IFERROR(IF(NOT(ISNUMBER(VLOOKUP(E80,Assumptions!$B$4:$C$12,2,FALSE))),"",F80+VLOOKUP(E80,Assumptions!$B$4:$C$12,2,FALSE)),"")))</f>
        <v/>
      </c>
      <c r="H80" s="17" t="n"/>
      <c r="I80" s="19" t="n"/>
      <c r="J80" s="16" t="n"/>
      <c r="K80" s="20" t="n"/>
      <c r="L80" s="16" t="n"/>
      <c r="M80" s="24">
        <f>IF(A80="","",IF(OR(L80="",L80=Assumptions!$B$23,L80=Assumptions!$B$24,L80=Assumptions!$B$25,NOT(ISNUMBER(F80)),NOT(ISNUMBER(Assumptions!$C$26))),"",MAX(0,Assumptions!$C$26-F80)))</f>
        <v/>
      </c>
      <c r="N80" s="24">
        <f>IF(A80="","",IF(OR(L80=Assumptions!$B$23,L80=Assumptions!$B$24),IF(OR(NOT(ISNUMBER(F80)),NOT(ISNUMBER(H80)),H80&lt;F80),"",H80-F80),""))</f>
        <v/>
      </c>
      <c r="O80" s="25">
        <f>IF(A80="","",IF(L80=Assumptions!$B$25,"No action",IF(OR(E80="",F80="",L80=""),"Check record",IF(NOT(ISNUMBER(Assumptions!$C$26)),"Check as-of date",IF(OR(L80=Assumptions!$B$23,L80=Assumptions!$B$24),IF(NOT(ISNUMBER(H80)),"Check close date",IF(NOT(ISNUMBER(G80)),"Check target date",IF(H80&lt;=G80,"Resolved on time","Resolved late"))),IF(NOT(ISNUMBER(G80)),"Check target date",IF(G80&lt;Assumptions!$C$26,"Past due",IF(G80=Assumptions!$C$26,"Due today",IF(NOT(ISNUMBER(Assumptions!$C$27)),"Check due-soon limit",IF(G80&lt;=Assumptions!$C$26+Assumptions!$C$27,"Due soon","On track")))))))))</f>
        <v/>
      </c>
      <c r="P80" s="25">
        <f>IF(A80="","",IF(OR(B80="",C80="",D80="",E80="",F80="",I80="",J80="",L80=""),"Check required fields",IF(NOT(ISNUMBER(Assumptions!$C$26)),"Check as-of date",IF(NOT(ISNUMBER(F80)),"Check received date",IF(F80&gt;Assumptions!$C$26,"Check received date",IF(G80="","Check target setup",IF(AND(H80&lt;&gt;"",OR(NOT(ISNUMBER(H80)),H80&lt;F80)),"Check resolved date",IF(AND(OR(L80=Assumptions!$B$23,L80=Assumptions!$B$24),H80=""),"Check close date","Ready")))))))</f>
        <v/>
      </c>
      <c r="Q80">
        <f>IFERROR(INDEX(Assumptions!$B$4:$B$12,ROWS($Q$5:Q80)),"")</f>
        <v/>
      </c>
      <c r="R80">
        <f>IFERROR(INDEX(Assumptions!$B$13:$B$17,ROWS($R$5:R80)),"")</f>
        <v/>
      </c>
      <c r="S80">
        <f>IFERROR(INDEX(Assumptions!$B$18:$B$25,ROWS($S$5:S80)),"")</f>
        <v/>
      </c>
    </row>
    <row r="81" ht="22" customHeight="1">
      <c r="A81" s="15" t="n"/>
      <c r="B81" s="15" t="n"/>
      <c r="C81" s="16" t="n"/>
      <c r="D81" s="15" t="n"/>
      <c r="E81" s="16" t="n"/>
      <c r="F81" s="17" t="n"/>
      <c r="G81" s="18">
        <f>IF(A81="","",IF(OR(E81="",NOT(ISNUMBER(F81))),"",IFERROR(IF(NOT(ISNUMBER(VLOOKUP(E81,Assumptions!$B$4:$C$12,2,FALSE))),"",F81+VLOOKUP(E81,Assumptions!$B$4:$C$12,2,FALSE)),"")))</f>
        <v/>
      </c>
      <c r="H81" s="17" t="n"/>
      <c r="I81" s="19" t="n"/>
      <c r="J81" s="16" t="n"/>
      <c r="K81" s="20" t="n"/>
      <c r="L81" s="16" t="n"/>
      <c r="M81" s="21">
        <f>IF(A81="","",IF(OR(L81="",L81=Assumptions!$B$23,L81=Assumptions!$B$24,L81=Assumptions!$B$25,NOT(ISNUMBER(F81)),NOT(ISNUMBER(Assumptions!$C$26))),"",MAX(0,Assumptions!$C$26-F81)))</f>
        <v/>
      </c>
      <c r="N81" s="21">
        <f>IF(A81="","",IF(OR(L81=Assumptions!$B$23,L81=Assumptions!$B$24),IF(OR(NOT(ISNUMBER(F81)),NOT(ISNUMBER(H81)),H81&lt;F81),"",H81-F81),""))</f>
        <v/>
      </c>
      <c r="O81" s="22">
        <f>IF(A81="","",IF(L81=Assumptions!$B$25,"No action",IF(OR(E81="",F81="",L81=""),"Check record",IF(NOT(ISNUMBER(Assumptions!$C$26)),"Check as-of date",IF(OR(L81=Assumptions!$B$23,L81=Assumptions!$B$24),IF(NOT(ISNUMBER(H81)),"Check close date",IF(NOT(ISNUMBER(G81)),"Check target date",IF(H81&lt;=G81,"Resolved on time","Resolved late"))),IF(NOT(ISNUMBER(G81)),"Check target date",IF(G81&lt;Assumptions!$C$26,"Past due",IF(G81=Assumptions!$C$26,"Due today",IF(NOT(ISNUMBER(Assumptions!$C$27)),"Check due-soon limit",IF(G81&lt;=Assumptions!$C$26+Assumptions!$C$27,"Due soon","On track")))))))))</f>
        <v/>
      </c>
      <c r="P81" s="22">
        <f>IF(A81="","",IF(OR(B81="",C81="",D81="",E81="",F81="",I81="",J81="",L81=""),"Check required fields",IF(NOT(ISNUMBER(Assumptions!$C$26)),"Check as-of date",IF(NOT(ISNUMBER(F81)),"Check received date",IF(F81&gt;Assumptions!$C$26,"Check received date",IF(G81="","Check target setup",IF(AND(H81&lt;&gt;"",OR(NOT(ISNUMBER(H81)),H81&lt;F81)),"Check resolved date",IF(AND(OR(L81=Assumptions!$B$23,L81=Assumptions!$B$24),H81=""),"Check close date","Ready")))))))</f>
        <v/>
      </c>
      <c r="Q81">
        <f>IFERROR(INDEX(Assumptions!$B$4:$B$12,ROWS($Q$5:Q81)),"")</f>
        <v/>
      </c>
      <c r="R81">
        <f>IFERROR(INDEX(Assumptions!$B$13:$B$17,ROWS($R$5:R81)),"")</f>
        <v/>
      </c>
      <c r="S81">
        <f>IFERROR(INDEX(Assumptions!$B$18:$B$25,ROWS($S$5:S81)),"")</f>
        <v/>
      </c>
    </row>
    <row r="82" ht="22" customHeight="1">
      <c r="A82" s="15" t="n"/>
      <c r="B82" s="15" t="n"/>
      <c r="C82" s="16" t="n"/>
      <c r="D82" s="15" t="n"/>
      <c r="E82" s="16" t="n"/>
      <c r="F82" s="17" t="n"/>
      <c r="G82" s="23">
        <f>IF(A82="","",IF(OR(E82="",NOT(ISNUMBER(F82))),"",IFERROR(IF(NOT(ISNUMBER(VLOOKUP(E82,Assumptions!$B$4:$C$12,2,FALSE))),"",F82+VLOOKUP(E82,Assumptions!$B$4:$C$12,2,FALSE)),"")))</f>
        <v/>
      </c>
      <c r="H82" s="17" t="n"/>
      <c r="I82" s="19" t="n"/>
      <c r="J82" s="16" t="n"/>
      <c r="K82" s="20" t="n"/>
      <c r="L82" s="16" t="n"/>
      <c r="M82" s="24">
        <f>IF(A82="","",IF(OR(L82="",L82=Assumptions!$B$23,L82=Assumptions!$B$24,L82=Assumptions!$B$25,NOT(ISNUMBER(F82)),NOT(ISNUMBER(Assumptions!$C$26))),"",MAX(0,Assumptions!$C$26-F82)))</f>
        <v/>
      </c>
      <c r="N82" s="24">
        <f>IF(A82="","",IF(OR(L82=Assumptions!$B$23,L82=Assumptions!$B$24),IF(OR(NOT(ISNUMBER(F82)),NOT(ISNUMBER(H82)),H82&lt;F82),"",H82-F82),""))</f>
        <v/>
      </c>
      <c r="O82" s="25">
        <f>IF(A82="","",IF(L82=Assumptions!$B$25,"No action",IF(OR(E82="",F82="",L82=""),"Check record",IF(NOT(ISNUMBER(Assumptions!$C$26)),"Check as-of date",IF(OR(L82=Assumptions!$B$23,L82=Assumptions!$B$24),IF(NOT(ISNUMBER(H82)),"Check close date",IF(NOT(ISNUMBER(G82)),"Check target date",IF(H82&lt;=G82,"Resolved on time","Resolved late"))),IF(NOT(ISNUMBER(G82)),"Check target date",IF(G82&lt;Assumptions!$C$26,"Past due",IF(G82=Assumptions!$C$26,"Due today",IF(NOT(ISNUMBER(Assumptions!$C$27)),"Check due-soon limit",IF(G82&lt;=Assumptions!$C$26+Assumptions!$C$27,"Due soon","On track")))))))))</f>
        <v/>
      </c>
      <c r="P82" s="25">
        <f>IF(A82="","",IF(OR(B82="",C82="",D82="",E82="",F82="",I82="",J82="",L82=""),"Check required fields",IF(NOT(ISNUMBER(Assumptions!$C$26)),"Check as-of date",IF(NOT(ISNUMBER(F82)),"Check received date",IF(F82&gt;Assumptions!$C$26,"Check received date",IF(G82="","Check target setup",IF(AND(H82&lt;&gt;"",OR(NOT(ISNUMBER(H82)),H82&lt;F82)),"Check resolved date",IF(AND(OR(L82=Assumptions!$B$23,L82=Assumptions!$B$24),H82=""),"Check close date","Ready")))))))</f>
        <v/>
      </c>
      <c r="Q82">
        <f>IFERROR(INDEX(Assumptions!$B$4:$B$12,ROWS($Q$5:Q82)),"")</f>
        <v/>
      </c>
      <c r="R82">
        <f>IFERROR(INDEX(Assumptions!$B$13:$B$17,ROWS($R$5:R82)),"")</f>
        <v/>
      </c>
      <c r="S82">
        <f>IFERROR(INDEX(Assumptions!$B$18:$B$25,ROWS($S$5:S82)),"")</f>
        <v/>
      </c>
    </row>
    <row r="83" ht="22" customHeight="1">
      <c r="A83" s="15" t="n"/>
      <c r="B83" s="15" t="n"/>
      <c r="C83" s="16" t="n"/>
      <c r="D83" s="15" t="n"/>
      <c r="E83" s="16" t="n"/>
      <c r="F83" s="17" t="n"/>
      <c r="G83" s="18">
        <f>IF(A83="","",IF(OR(E83="",NOT(ISNUMBER(F83))),"",IFERROR(IF(NOT(ISNUMBER(VLOOKUP(E83,Assumptions!$B$4:$C$12,2,FALSE))),"",F83+VLOOKUP(E83,Assumptions!$B$4:$C$12,2,FALSE)),"")))</f>
        <v/>
      </c>
      <c r="H83" s="17" t="n"/>
      <c r="I83" s="19" t="n"/>
      <c r="J83" s="16" t="n"/>
      <c r="K83" s="20" t="n"/>
      <c r="L83" s="16" t="n"/>
      <c r="M83" s="21">
        <f>IF(A83="","",IF(OR(L83="",L83=Assumptions!$B$23,L83=Assumptions!$B$24,L83=Assumptions!$B$25,NOT(ISNUMBER(F83)),NOT(ISNUMBER(Assumptions!$C$26))),"",MAX(0,Assumptions!$C$26-F83)))</f>
        <v/>
      </c>
      <c r="N83" s="21">
        <f>IF(A83="","",IF(OR(L83=Assumptions!$B$23,L83=Assumptions!$B$24),IF(OR(NOT(ISNUMBER(F83)),NOT(ISNUMBER(H83)),H83&lt;F83),"",H83-F83),""))</f>
        <v/>
      </c>
      <c r="O83" s="22">
        <f>IF(A83="","",IF(L83=Assumptions!$B$25,"No action",IF(OR(E83="",F83="",L83=""),"Check record",IF(NOT(ISNUMBER(Assumptions!$C$26)),"Check as-of date",IF(OR(L83=Assumptions!$B$23,L83=Assumptions!$B$24),IF(NOT(ISNUMBER(H83)),"Check close date",IF(NOT(ISNUMBER(G83)),"Check target date",IF(H83&lt;=G83,"Resolved on time","Resolved late"))),IF(NOT(ISNUMBER(G83)),"Check target date",IF(G83&lt;Assumptions!$C$26,"Past due",IF(G83=Assumptions!$C$26,"Due today",IF(NOT(ISNUMBER(Assumptions!$C$27)),"Check due-soon limit",IF(G83&lt;=Assumptions!$C$26+Assumptions!$C$27,"Due soon","On track")))))))))</f>
        <v/>
      </c>
      <c r="P83" s="22">
        <f>IF(A83="","",IF(OR(B83="",C83="",D83="",E83="",F83="",I83="",J83="",L83=""),"Check required fields",IF(NOT(ISNUMBER(Assumptions!$C$26)),"Check as-of date",IF(NOT(ISNUMBER(F83)),"Check received date",IF(F83&gt;Assumptions!$C$26,"Check received date",IF(G83="","Check target setup",IF(AND(H83&lt;&gt;"",OR(NOT(ISNUMBER(H83)),H83&lt;F83)),"Check resolved date",IF(AND(OR(L83=Assumptions!$B$23,L83=Assumptions!$B$24),H83=""),"Check close date","Ready")))))))</f>
        <v/>
      </c>
      <c r="Q83">
        <f>IFERROR(INDEX(Assumptions!$B$4:$B$12,ROWS($Q$5:Q83)),"")</f>
        <v/>
      </c>
      <c r="R83">
        <f>IFERROR(INDEX(Assumptions!$B$13:$B$17,ROWS($R$5:R83)),"")</f>
        <v/>
      </c>
      <c r="S83">
        <f>IFERROR(INDEX(Assumptions!$B$18:$B$25,ROWS($S$5:S83)),"")</f>
        <v/>
      </c>
    </row>
    <row r="84" ht="22" customHeight="1">
      <c r="A84" s="15" t="n"/>
      <c r="B84" s="15" t="n"/>
      <c r="C84" s="16" t="n"/>
      <c r="D84" s="15" t="n"/>
      <c r="E84" s="16" t="n"/>
      <c r="F84" s="17" t="n"/>
      <c r="G84" s="23">
        <f>IF(A84="","",IF(OR(E84="",NOT(ISNUMBER(F84))),"",IFERROR(IF(NOT(ISNUMBER(VLOOKUP(E84,Assumptions!$B$4:$C$12,2,FALSE))),"",F84+VLOOKUP(E84,Assumptions!$B$4:$C$12,2,FALSE)),"")))</f>
        <v/>
      </c>
      <c r="H84" s="17" t="n"/>
      <c r="I84" s="19" t="n"/>
      <c r="J84" s="16" t="n"/>
      <c r="K84" s="20" t="n"/>
      <c r="L84" s="16" t="n"/>
      <c r="M84" s="24">
        <f>IF(A84="","",IF(OR(L84="",L84=Assumptions!$B$23,L84=Assumptions!$B$24,L84=Assumptions!$B$25,NOT(ISNUMBER(F84)),NOT(ISNUMBER(Assumptions!$C$26))),"",MAX(0,Assumptions!$C$26-F84)))</f>
        <v/>
      </c>
      <c r="N84" s="24">
        <f>IF(A84="","",IF(OR(L84=Assumptions!$B$23,L84=Assumptions!$B$24),IF(OR(NOT(ISNUMBER(F84)),NOT(ISNUMBER(H84)),H84&lt;F84),"",H84-F84),""))</f>
        <v/>
      </c>
      <c r="O84" s="25">
        <f>IF(A84="","",IF(L84=Assumptions!$B$25,"No action",IF(OR(E84="",F84="",L84=""),"Check record",IF(NOT(ISNUMBER(Assumptions!$C$26)),"Check as-of date",IF(OR(L84=Assumptions!$B$23,L84=Assumptions!$B$24),IF(NOT(ISNUMBER(H84)),"Check close date",IF(NOT(ISNUMBER(G84)),"Check target date",IF(H84&lt;=G84,"Resolved on time","Resolved late"))),IF(NOT(ISNUMBER(G84)),"Check target date",IF(G84&lt;Assumptions!$C$26,"Past due",IF(G84=Assumptions!$C$26,"Due today",IF(NOT(ISNUMBER(Assumptions!$C$27)),"Check due-soon limit",IF(G84&lt;=Assumptions!$C$26+Assumptions!$C$27,"Due soon","On track")))))))))</f>
        <v/>
      </c>
      <c r="P84" s="25">
        <f>IF(A84="","",IF(OR(B84="",C84="",D84="",E84="",F84="",I84="",J84="",L84=""),"Check required fields",IF(NOT(ISNUMBER(Assumptions!$C$26)),"Check as-of date",IF(NOT(ISNUMBER(F84)),"Check received date",IF(F84&gt;Assumptions!$C$26,"Check received date",IF(G84="","Check target setup",IF(AND(H84&lt;&gt;"",OR(NOT(ISNUMBER(H84)),H84&lt;F84)),"Check resolved date",IF(AND(OR(L84=Assumptions!$B$23,L84=Assumptions!$B$24),H84=""),"Check close date","Ready")))))))</f>
        <v/>
      </c>
      <c r="Q84">
        <f>IFERROR(INDEX(Assumptions!$B$4:$B$12,ROWS($Q$5:Q84)),"")</f>
        <v/>
      </c>
      <c r="R84">
        <f>IFERROR(INDEX(Assumptions!$B$13:$B$17,ROWS($R$5:R84)),"")</f>
        <v/>
      </c>
      <c r="S84">
        <f>IFERROR(INDEX(Assumptions!$B$18:$B$25,ROWS($S$5:S84)),"")</f>
        <v/>
      </c>
    </row>
    <row r="85" ht="22" customHeight="1">
      <c r="A85" s="15" t="n"/>
      <c r="B85" s="15" t="n"/>
      <c r="C85" s="16" t="n"/>
      <c r="D85" s="15" t="n"/>
      <c r="E85" s="16" t="n"/>
      <c r="F85" s="17" t="n"/>
      <c r="G85" s="18">
        <f>IF(A85="","",IF(OR(E85="",NOT(ISNUMBER(F85))),"",IFERROR(IF(NOT(ISNUMBER(VLOOKUP(E85,Assumptions!$B$4:$C$12,2,FALSE))),"",F85+VLOOKUP(E85,Assumptions!$B$4:$C$12,2,FALSE)),"")))</f>
        <v/>
      </c>
      <c r="H85" s="17" t="n"/>
      <c r="I85" s="19" t="n"/>
      <c r="J85" s="16" t="n"/>
      <c r="K85" s="20" t="n"/>
      <c r="L85" s="16" t="n"/>
      <c r="M85" s="21">
        <f>IF(A85="","",IF(OR(L85="",L85=Assumptions!$B$23,L85=Assumptions!$B$24,L85=Assumptions!$B$25,NOT(ISNUMBER(F85)),NOT(ISNUMBER(Assumptions!$C$26))),"",MAX(0,Assumptions!$C$26-F85)))</f>
        <v/>
      </c>
      <c r="N85" s="21">
        <f>IF(A85="","",IF(OR(L85=Assumptions!$B$23,L85=Assumptions!$B$24),IF(OR(NOT(ISNUMBER(F85)),NOT(ISNUMBER(H85)),H85&lt;F85),"",H85-F85),""))</f>
        <v/>
      </c>
      <c r="O85" s="22">
        <f>IF(A85="","",IF(L85=Assumptions!$B$25,"No action",IF(OR(E85="",F85="",L85=""),"Check record",IF(NOT(ISNUMBER(Assumptions!$C$26)),"Check as-of date",IF(OR(L85=Assumptions!$B$23,L85=Assumptions!$B$24),IF(NOT(ISNUMBER(H85)),"Check close date",IF(NOT(ISNUMBER(G85)),"Check target date",IF(H85&lt;=G85,"Resolved on time","Resolved late"))),IF(NOT(ISNUMBER(G85)),"Check target date",IF(G85&lt;Assumptions!$C$26,"Past due",IF(G85=Assumptions!$C$26,"Due today",IF(NOT(ISNUMBER(Assumptions!$C$27)),"Check due-soon limit",IF(G85&lt;=Assumptions!$C$26+Assumptions!$C$27,"Due soon","On track")))))))))</f>
        <v/>
      </c>
      <c r="P85" s="22">
        <f>IF(A85="","",IF(OR(B85="",C85="",D85="",E85="",F85="",I85="",J85="",L85=""),"Check required fields",IF(NOT(ISNUMBER(Assumptions!$C$26)),"Check as-of date",IF(NOT(ISNUMBER(F85)),"Check received date",IF(F85&gt;Assumptions!$C$26,"Check received date",IF(G85="","Check target setup",IF(AND(H85&lt;&gt;"",OR(NOT(ISNUMBER(H85)),H85&lt;F85)),"Check resolved date",IF(AND(OR(L85=Assumptions!$B$23,L85=Assumptions!$B$24),H85=""),"Check close date","Ready")))))))</f>
        <v/>
      </c>
      <c r="Q85">
        <f>IFERROR(INDEX(Assumptions!$B$4:$B$12,ROWS($Q$5:Q85)),"")</f>
        <v/>
      </c>
      <c r="R85">
        <f>IFERROR(INDEX(Assumptions!$B$13:$B$17,ROWS($R$5:R85)),"")</f>
        <v/>
      </c>
      <c r="S85">
        <f>IFERROR(INDEX(Assumptions!$B$18:$B$25,ROWS($S$5:S85)),"")</f>
        <v/>
      </c>
    </row>
    <row r="86" ht="22" customHeight="1">
      <c r="A86" s="15" t="n"/>
      <c r="B86" s="15" t="n"/>
      <c r="C86" s="16" t="n"/>
      <c r="D86" s="15" t="n"/>
      <c r="E86" s="16" t="n"/>
      <c r="F86" s="17" t="n"/>
      <c r="G86" s="23">
        <f>IF(A86="","",IF(OR(E86="",NOT(ISNUMBER(F86))),"",IFERROR(IF(NOT(ISNUMBER(VLOOKUP(E86,Assumptions!$B$4:$C$12,2,FALSE))),"",F86+VLOOKUP(E86,Assumptions!$B$4:$C$12,2,FALSE)),"")))</f>
        <v/>
      </c>
      <c r="H86" s="17" t="n"/>
      <c r="I86" s="19" t="n"/>
      <c r="J86" s="16" t="n"/>
      <c r="K86" s="20" t="n"/>
      <c r="L86" s="16" t="n"/>
      <c r="M86" s="24">
        <f>IF(A86="","",IF(OR(L86="",L86=Assumptions!$B$23,L86=Assumptions!$B$24,L86=Assumptions!$B$25,NOT(ISNUMBER(F86)),NOT(ISNUMBER(Assumptions!$C$26))),"",MAX(0,Assumptions!$C$26-F86)))</f>
        <v/>
      </c>
      <c r="N86" s="24">
        <f>IF(A86="","",IF(OR(L86=Assumptions!$B$23,L86=Assumptions!$B$24),IF(OR(NOT(ISNUMBER(F86)),NOT(ISNUMBER(H86)),H86&lt;F86),"",H86-F86),""))</f>
        <v/>
      </c>
      <c r="O86" s="25">
        <f>IF(A86="","",IF(L86=Assumptions!$B$25,"No action",IF(OR(E86="",F86="",L86=""),"Check record",IF(NOT(ISNUMBER(Assumptions!$C$26)),"Check as-of date",IF(OR(L86=Assumptions!$B$23,L86=Assumptions!$B$24),IF(NOT(ISNUMBER(H86)),"Check close date",IF(NOT(ISNUMBER(G86)),"Check target date",IF(H86&lt;=G86,"Resolved on time","Resolved late"))),IF(NOT(ISNUMBER(G86)),"Check target date",IF(G86&lt;Assumptions!$C$26,"Past due",IF(G86=Assumptions!$C$26,"Due today",IF(NOT(ISNUMBER(Assumptions!$C$27)),"Check due-soon limit",IF(G86&lt;=Assumptions!$C$26+Assumptions!$C$27,"Due soon","On track")))))))))</f>
        <v/>
      </c>
      <c r="P86" s="25">
        <f>IF(A86="","",IF(OR(B86="",C86="",D86="",E86="",F86="",I86="",J86="",L86=""),"Check required fields",IF(NOT(ISNUMBER(Assumptions!$C$26)),"Check as-of date",IF(NOT(ISNUMBER(F86)),"Check received date",IF(F86&gt;Assumptions!$C$26,"Check received date",IF(G86="","Check target setup",IF(AND(H86&lt;&gt;"",OR(NOT(ISNUMBER(H86)),H86&lt;F86)),"Check resolved date",IF(AND(OR(L86=Assumptions!$B$23,L86=Assumptions!$B$24),H86=""),"Check close date","Ready")))))))</f>
        <v/>
      </c>
      <c r="Q86">
        <f>IFERROR(INDEX(Assumptions!$B$4:$B$12,ROWS($Q$5:Q86)),"")</f>
        <v/>
      </c>
      <c r="R86">
        <f>IFERROR(INDEX(Assumptions!$B$13:$B$17,ROWS($R$5:R86)),"")</f>
        <v/>
      </c>
      <c r="S86">
        <f>IFERROR(INDEX(Assumptions!$B$18:$B$25,ROWS($S$5:S86)),"")</f>
        <v/>
      </c>
    </row>
    <row r="87" ht="22" customHeight="1">
      <c r="A87" s="15" t="n"/>
      <c r="B87" s="15" t="n"/>
      <c r="C87" s="16" t="n"/>
      <c r="D87" s="15" t="n"/>
      <c r="E87" s="16" t="n"/>
      <c r="F87" s="17" t="n"/>
      <c r="G87" s="18">
        <f>IF(A87="","",IF(OR(E87="",NOT(ISNUMBER(F87))),"",IFERROR(IF(NOT(ISNUMBER(VLOOKUP(E87,Assumptions!$B$4:$C$12,2,FALSE))),"",F87+VLOOKUP(E87,Assumptions!$B$4:$C$12,2,FALSE)),"")))</f>
        <v/>
      </c>
      <c r="H87" s="17" t="n"/>
      <c r="I87" s="19" t="n"/>
      <c r="J87" s="16" t="n"/>
      <c r="K87" s="20" t="n"/>
      <c r="L87" s="16" t="n"/>
      <c r="M87" s="21">
        <f>IF(A87="","",IF(OR(L87="",L87=Assumptions!$B$23,L87=Assumptions!$B$24,L87=Assumptions!$B$25,NOT(ISNUMBER(F87)),NOT(ISNUMBER(Assumptions!$C$26))),"",MAX(0,Assumptions!$C$26-F87)))</f>
        <v/>
      </c>
      <c r="N87" s="21">
        <f>IF(A87="","",IF(OR(L87=Assumptions!$B$23,L87=Assumptions!$B$24),IF(OR(NOT(ISNUMBER(F87)),NOT(ISNUMBER(H87)),H87&lt;F87),"",H87-F87),""))</f>
        <v/>
      </c>
      <c r="O87" s="22">
        <f>IF(A87="","",IF(L87=Assumptions!$B$25,"No action",IF(OR(E87="",F87="",L87=""),"Check record",IF(NOT(ISNUMBER(Assumptions!$C$26)),"Check as-of date",IF(OR(L87=Assumptions!$B$23,L87=Assumptions!$B$24),IF(NOT(ISNUMBER(H87)),"Check close date",IF(NOT(ISNUMBER(G87)),"Check target date",IF(H87&lt;=G87,"Resolved on time","Resolved late"))),IF(NOT(ISNUMBER(G87)),"Check target date",IF(G87&lt;Assumptions!$C$26,"Past due",IF(G87=Assumptions!$C$26,"Due today",IF(NOT(ISNUMBER(Assumptions!$C$27)),"Check due-soon limit",IF(G87&lt;=Assumptions!$C$26+Assumptions!$C$27,"Due soon","On track")))))))))</f>
        <v/>
      </c>
      <c r="P87" s="22">
        <f>IF(A87="","",IF(OR(B87="",C87="",D87="",E87="",F87="",I87="",J87="",L87=""),"Check required fields",IF(NOT(ISNUMBER(Assumptions!$C$26)),"Check as-of date",IF(NOT(ISNUMBER(F87)),"Check received date",IF(F87&gt;Assumptions!$C$26,"Check received date",IF(G87="","Check target setup",IF(AND(H87&lt;&gt;"",OR(NOT(ISNUMBER(H87)),H87&lt;F87)),"Check resolved date",IF(AND(OR(L87=Assumptions!$B$23,L87=Assumptions!$B$24),H87=""),"Check close date","Ready")))))))</f>
        <v/>
      </c>
      <c r="Q87">
        <f>IFERROR(INDEX(Assumptions!$B$4:$B$12,ROWS($Q$5:Q87)),"")</f>
        <v/>
      </c>
      <c r="R87">
        <f>IFERROR(INDEX(Assumptions!$B$13:$B$17,ROWS($R$5:R87)),"")</f>
        <v/>
      </c>
      <c r="S87">
        <f>IFERROR(INDEX(Assumptions!$B$18:$B$25,ROWS($S$5:S87)),"")</f>
        <v/>
      </c>
    </row>
    <row r="88" ht="22" customHeight="1">
      <c r="A88" s="15" t="n"/>
      <c r="B88" s="15" t="n"/>
      <c r="C88" s="16" t="n"/>
      <c r="D88" s="15" t="n"/>
      <c r="E88" s="16" t="n"/>
      <c r="F88" s="17" t="n"/>
      <c r="G88" s="23">
        <f>IF(A88="","",IF(OR(E88="",NOT(ISNUMBER(F88))),"",IFERROR(IF(NOT(ISNUMBER(VLOOKUP(E88,Assumptions!$B$4:$C$12,2,FALSE))),"",F88+VLOOKUP(E88,Assumptions!$B$4:$C$12,2,FALSE)),"")))</f>
        <v/>
      </c>
      <c r="H88" s="17" t="n"/>
      <c r="I88" s="19" t="n"/>
      <c r="J88" s="16" t="n"/>
      <c r="K88" s="20" t="n"/>
      <c r="L88" s="16" t="n"/>
      <c r="M88" s="24">
        <f>IF(A88="","",IF(OR(L88="",L88=Assumptions!$B$23,L88=Assumptions!$B$24,L88=Assumptions!$B$25,NOT(ISNUMBER(F88)),NOT(ISNUMBER(Assumptions!$C$26))),"",MAX(0,Assumptions!$C$26-F88)))</f>
        <v/>
      </c>
      <c r="N88" s="24">
        <f>IF(A88="","",IF(OR(L88=Assumptions!$B$23,L88=Assumptions!$B$24),IF(OR(NOT(ISNUMBER(F88)),NOT(ISNUMBER(H88)),H88&lt;F88),"",H88-F88),""))</f>
        <v/>
      </c>
      <c r="O88" s="25">
        <f>IF(A88="","",IF(L88=Assumptions!$B$25,"No action",IF(OR(E88="",F88="",L88=""),"Check record",IF(NOT(ISNUMBER(Assumptions!$C$26)),"Check as-of date",IF(OR(L88=Assumptions!$B$23,L88=Assumptions!$B$24),IF(NOT(ISNUMBER(H88)),"Check close date",IF(NOT(ISNUMBER(G88)),"Check target date",IF(H88&lt;=G88,"Resolved on time","Resolved late"))),IF(NOT(ISNUMBER(G88)),"Check target date",IF(G88&lt;Assumptions!$C$26,"Past due",IF(G88=Assumptions!$C$26,"Due today",IF(NOT(ISNUMBER(Assumptions!$C$27)),"Check due-soon limit",IF(G88&lt;=Assumptions!$C$26+Assumptions!$C$27,"Due soon","On track")))))))))</f>
        <v/>
      </c>
      <c r="P88" s="25">
        <f>IF(A88="","",IF(OR(B88="",C88="",D88="",E88="",F88="",I88="",J88="",L88=""),"Check required fields",IF(NOT(ISNUMBER(Assumptions!$C$26)),"Check as-of date",IF(NOT(ISNUMBER(F88)),"Check received date",IF(F88&gt;Assumptions!$C$26,"Check received date",IF(G88="","Check target setup",IF(AND(H88&lt;&gt;"",OR(NOT(ISNUMBER(H88)),H88&lt;F88)),"Check resolved date",IF(AND(OR(L88=Assumptions!$B$23,L88=Assumptions!$B$24),H88=""),"Check close date","Ready")))))))</f>
        <v/>
      </c>
      <c r="Q88">
        <f>IFERROR(INDEX(Assumptions!$B$4:$B$12,ROWS($Q$5:Q88)),"")</f>
        <v/>
      </c>
      <c r="R88">
        <f>IFERROR(INDEX(Assumptions!$B$13:$B$17,ROWS($R$5:R88)),"")</f>
        <v/>
      </c>
      <c r="S88">
        <f>IFERROR(INDEX(Assumptions!$B$18:$B$25,ROWS($S$5:S88)),"")</f>
        <v/>
      </c>
    </row>
    <row r="89" ht="22" customHeight="1">
      <c r="A89" s="15" t="n"/>
      <c r="B89" s="15" t="n"/>
      <c r="C89" s="16" t="n"/>
      <c r="D89" s="15" t="n"/>
      <c r="E89" s="16" t="n"/>
      <c r="F89" s="17" t="n"/>
      <c r="G89" s="18">
        <f>IF(A89="","",IF(OR(E89="",NOT(ISNUMBER(F89))),"",IFERROR(IF(NOT(ISNUMBER(VLOOKUP(E89,Assumptions!$B$4:$C$12,2,FALSE))),"",F89+VLOOKUP(E89,Assumptions!$B$4:$C$12,2,FALSE)),"")))</f>
        <v/>
      </c>
      <c r="H89" s="17" t="n"/>
      <c r="I89" s="19" t="n"/>
      <c r="J89" s="16" t="n"/>
      <c r="K89" s="20" t="n"/>
      <c r="L89" s="16" t="n"/>
      <c r="M89" s="21">
        <f>IF(A89="","",IF(OR(L89="",L89=Assumptions!$B$23,L89=Assumptions!$B$24,L89=Assumptions!$B$25,NOT(ISNUMBER(F89)),NOT(ISNUMBER(Assumptions!$C$26))),"",MAX(0,Assumptions!$C$26-F89)))</f>
        <v/>
      </c>
      <c r="N89" s="21">
        <f>IF(A89="","",IF(OR(L89=Assumptions!$B$23,L89=Assumptions!$B$24),IF(OR(NOT(ISNUMBER(F89)),NOT(ISNUMBER(H89)),H89&lt;F89),"",H89-F89),""))</f>
        <v/>
      </c>
      <c r="O89" s="22">
        <f>IF(A89="","",IF(L89=Assumptions!$B$25,"No action",IF(OR(E89="",F89="",L89=""),"Check record",IF(NOT(ISNUMBER(Assumptions!$C$26)),"Check as-of date",IF(OR(L89=Assumptions!$B$23,L89=Assumptions!$B$24),IF(NOT(ISNUMBER(H89)),"Check close date",IF(NOT(ISNUMBER(G89)),"Check target date",IF(H89&lt;=G89,"Resolved on time","Resolved late"))),IF(NOT(ISNUMBER(G89)),"Check target date",IF(G89&lt;Assumptions!$C$26,"Past due",IF(G89=Assumptions!$C$26,"Due today",IF(NOT(ISNUMBER(Assumptions!$C$27)),"Check due-soon limit",IF(G89&lt;=Assumptions!$C$26+Assumptions!$C$27,"Due soon","On track")))))))))</f>
        <v/>
      </c>
      <c r="P89" s="22">
        <f>IF(A89="","",IF(OR(B89="",C89="",D89="",E89="",F89="",I89="",J89="",L89=""),"Check required fields",IF(NOT(ISNUMBER(Assumptions!$C$26)),"Check as-of date",IF(NOT(ISNUMBER(F89)),"Check received date",IF(F89&gt;Assumptions!$C$26,"Check received date",IF(G89="","Check target setup",IF(AND(H89&lt;&gt;"",OR(NOT(ISNUMBER(H89)),H89&lt;F89)),"Check resolved date",IF(AND(OR(L89=Assumptions!$B$23,L89=Assumptions!$B$24),H89=""),"Check close date","Ready")))))))</f>
        <v/>
      </c>
      <c r="Q89">
        <f>IFERROR(INDEX(Assumptions!$B$4:$B$12,ROWS($Q$5:Q89)),"")</f>
        <v/>
      </c>
      <c r="R89">
        <f>IFERROR(INDEX(Assumptions!$B$13:$B$17,ROWS($R$5:R89)),"")</f>
        <v/>
      </c>
      <c r="S89">
        <f>IFERROR(INDEX(Assumptions!$B$18:$B$25,ROWS($S$5:S89)),"")</f>
        <v/>
      </c>
    </row>
    <row r="90" ht="22" customHeight="1">
      <c r="A90" s="15" t="n"/>
      <c r="B90" s="15" t="n"/>
      <c r="C90" s="16" t="n"/>
      <c r="D90" s="15" t="n"/>
      <c r="E90" s="16" t="n"/>
      <c r="F90" s="17" t="n"/>
      <c r="G90" s="23">
        <f>IF(A90="","",IF(OR(E90="",NOT(ISNUMBER(F90))),"",IFERROR(IF(NOT(ISNUMBER(VLOOKUP(E90,Assumptions!$B$4:$C$12,2,FALSE))),"",F90+VLOOKUP(E90,Assumptions!$B$4:$C$12,2,FALSE)),"")))</f>
        <v/>
      </c>
      <c r="H90" s="17" t="n"/>
      <c r="I90" s="19" t="n"/>
      <c r="J90" s="16" t="n"/>
      <c r="K90" s="20" t="n"/>
      <c r="L90" s="16" t="n"/>
      <c r="M90" s="24">
        <f>IF(A90="","",IF(OR(L90="",L90=Assumptions!$B$23,L90=Assumptions!$B$24,L90=Assumptions!$B$25,NOT(ISNUMBER(F90)),NOT(ISNUMBER(Assumptions!$C$26))),"",MAX(0,Assumptions!$C$26-F90)))</f>
        <v/>
      </c>
      <c r="N90" s="24">
        <f>IF(A90="","",IF(OR(L90=Assumptions!$B$23,L90=Assumptions!$B$24),IF(OR(NOT(ISNUMBER(F90)),NOT(ISNUMBER(H90)),H90&lt;F90),"",H90-F90),""))</f>
        <v/>
      </c>
      <c r="O90" s="25">
        <f>IF(A90="","",IF(L90=Assumptions!$B$25,"No action",IF(OR(E90="",F90="",L90=""),"Check record",IF(NOT(ISNUMBER(Assumptions!$C$26)),"Check as-of date",IF(OR(L90=Assumptions!$B$23,L90=Assumptions!$B$24),IF(NOT(ISNUMBER(H90)),"Check close date",IF(NOT(ISNUMBER(G90)),"Check target date",IF(H90&lt;=G90,"Resolved on time","Resolved late"))),IF(NOT(ISNUMBER(G90)),"Check target date",IF(G90&lt;Assumptions!$C$26,"Past due",IF(G90=Assumptions!$C$26,"Due today",IF(NOT(ISNUMBER(Assumptions!$C$27)),"Check due-soon limit",IF(G90&lt;=Assumptions!$C$26+Assumptions!$C$27,"Due soon","On track")))))))))</f>
        <v/>
      </c>
      <c r="P90" s="25">
        <f>IF(A90="","",IF(OR(B90="",C90="",D90="",E90="",F90="",I90="",J90="",L90=""),"Check required fields",IF(NOT(ISNUMBER(Assumptions!$C$26)),"Check as-of date",IF(NOT(ISNUMBER(F90)),"Check received date",IF(F90&gt;Assumptions!$C$26,"Check received date",IF(G90="","Check target setup",IF(AND(H90&lt;&gt;"",OR(NOT(ISNUMBER(H90)),H90&lt;F90)),"Check resolved date",IF(AND(OR(L90=Assumptions!$B$23,L90=Assumptions!$B$24),H90=""),"Check close date","Ready")))))))</f>
        <v/>
      </c>
      <c r="Q90">
        <f>IFERROR(INDEX(Assumptions!$B$4:$B$12,ROWS($Q$5:Q90)),"")</f>
        <v/>
      </c>
      <c r="R90">
        <f>IFERROR(INDEX(Assumptions!$B$13:$B$17,ROWS($R$5:R90)),"")</f>
        <v/>
      </c>
      <c r="S90">
        <f>IFERROR(INDEX(Assumptions!$B$18:$B$25,ROWS($S$5:S90)),"")</f>
        <v/>
      </c>
    </row>
    <row r="91" ht="22" customHeight="1">
      <c r="A91" s="15" t="n"/>
      <c r="B91" s="15" t="n"/>
      <c r="C91" s="16" t="n"/>
      <c r="D91" s="15" t="n"/>
      <c r="E91" s="16" t="n"/>
      <c r="F91" s="17" t="n"/>
      <c r="G91" s="18">
        <f>IF(A91="","",IF(OR(E91="",NOT(ISNUMBER(F91))),"",IFERROR(IF(NOT(ISNUMBER(VLOOKUP(E91,Assumptions!$B$4:$C$12,2,FALSE))),"",F91+VLOOKUP(E91,Assumptions!$B$4:$C$12,2,FALSE)),"")))</f>
        <v/>
      </c>
      <c r="H91" s="17" t="n"/>
      <c r="I91" s="19" t="n"/>
      <c r="J91" s="16" t="n"/>
      <c r="K91" s="20" t="n"/>
      <c r="L91" s="16" t="n"/>
      <c r="M91" s="21">
        <f>IF(A91="","",IF(OR(L91="",L91=Assumptions!$B$23,L91=Assumptions!$B$24,L91=Assumptions!$B$25,NOT(ISNUMBER(F91)),NOT(ISNUMBER(Assumptions!$C$26))),"",MAX(0,Assumptions!$C$26-F91)))</f>
        <v/>
      </c>
      <c r="N91" s="21">
        <f>IF(A91="","",IF(OR(L91=Assumptions!$B$23,L91=Assumptions!$B$24),IF(OR(NOT(ISNUMBER(F91)),NOT(ISNUMBER(H91)),H91&lt;F91),"",H91-F91),""))</f>
        <v/>
      </c>
      <c r="O91" s="22">
        <f>IF(A91="","",IF(L91=Assumptions!$B$25,"No action",IF(OR(E91="",F91="",L91=""),"Check record",IF(NOT(ISNUMBER(Assumptions!$C$26)),"Check as-of date",IF(OR(L91=Assumptions!$B$23,L91=Assumptions!$B$24),IF(NOT(ISNUMBER(H91)),"Check close date",IF(NOT(ISNUMBER(G91)),"Check target date",IF(H91&lt;=G91,"Resolved on time","Resolved late"))),IF(NOT(ISNUMBER(G91)),"Check target date",IF(G91&lt;Assumptions!$C$26,"Past due",IF(G91=Assumptions!$C$26,"Due today",IF(NOT(ISNUMBER(Assumptions!$C$27)),"Check due-soon limit",IF(G91&lt;=Assumptions!$C$26+Assumptions!$C$27,"Due soon","On track")))))))))</f>
        <v/>
      </c>
      <c r="P91" s="22">
        <f>IF(A91="","",IF(OR(B91="",C91="",D91="",E91="",F91="",I91="",J91="",L91=""),"Check required fields",IF(NOT(ISNUMBER(Assumptions!$C$26)),"Check as-of date",IF(NOT(ISNUMBER(F91)),"Check received date",IF(F91&gt;Assumptions!$C$26,"Check received date",IF(G91="","Check target setup",IF(AND(H91&lt;&gt;"",OR(NOT(ISNUMBER(H91)),H91&lt;F91)),"Check resolved date",IF(AND(OR(L91=Assumptions!$B$23,L91=Assumptions!$B$24),H91=""),"Check close date","Ready")))))))</f>
        <v/>
      </c>
      <c r="Q91">
        <f>IFERROR(INDEX(Assumptions!$B$4:$B$12,ROWS($Q$5:Q91)),"")</f>
        <v/>
      </c>
      <c r="R91">
        <f>IFERROR(INDEX(Assumptions!$B$13:$B$17,ROWS($R$5:R91)),"")</f>
        <v/>
      </c>
      <c r="S91">
        <f>IFERROR(INDEX(Assumptions!$B$18:$B$25,ROWS($S$5:S91)),"")</f>
        <v/>
      </c>
    </row>
    <row r="92" ht="22" customHeight="1">
      <c r="A92" s="15" t="n"/>
      <c r="B92" s="15" t="n"/>
      <c r="C92" s="16" t="n"/>
      <c r="D92" s="15" t="n"/>
      <c r="E92" s="16" t="n"/>
      <c r="F92" s="17" t="n"/>
      <c r="G92" s="23">
        <f>IF(A92="","",IF(OR(E92="",NOT(ISNUMBER(F92))),"",IFERROR(IF(NOT(ISNUMBER(VLOOKUP(E92,Assumptions!$B$4:$C$12,2,FALSE))),"",F92+VLOOKUP(E92,Assumptions!$B$4:$C$12,2,FALSE)),"")))</f>
        <v/>
      </c>
      <c r="H92" s="17" t="n"/>
      <c r="I92" s="19" t="n"/>
      <c r="J92" s="16" t="n"/>
      <c r="K92" s="20" t="n"/>
      <c r="L92" s="16" t="n"/>
      <c r="M92" s="24">
        <f>IF(A92="","",IF(OR(L92="",L92=Assumptions!$B$23,L92=Assumptions!$B$24,L92=Assumptions!$B$25,NOT(ISNUMBER(F92)),NOT(ISNUMBER(Assumptions!$C$26))),"",MAX(0,Assumptions!$C$26-F92)))</f>
        <v/>
      </c>
      <c r="N92" s="24">
        <f>IF(A92="","",IF(OR(L92=Assumptions!$B$23,L92=Assumptions!$B$24),IF(OR(NOT(ISNUMBER(F92)),NOT(ISNUMBER(H92)),H92&lt;F92),"",H92-F92),""))</f>
        <v/>
      </c>
      <c r="O92" s="25">
        <f>IF(A92="","",IF(L92=Assumptions!$B$25,"No action",IF(OR(E92="",F92="",L92=""),"Check record",IF(NOT(ISNUMBER(Assumptions!$C$26)),"Check as-of date",IF(OR(L92=Assumptions!$B$23,L92=Assumptions!$B$24),IF(NOT(ISNUMBER(H92)),"Check close date",IF(NOT(ISNUMBER(G92)),"Check target date",IF(H92&lt;=G92,"Resolved on time","Resolved late"))),IF(NOT(ISNUMBER(G92)),"Check target date",IF(G92&lt;Assumptions!$C$26,"Past due",IF(G92=Assumptions!$C$26,"Due today",IF(NOT(ISNUMBER(Assumptions!$C$27)),"Check due-soon limit",IF(G92&lt;=Assumptions!$C$26+Assumptions!$C$27,"Due soon","On track")))))))))</f>
        <v/>
      </c>
      <c r="P92" s="25">
        <f>IF(A92="","",IF(OR(B92="",C92="",D92="",E92="",F92="",I92="",J92="",L92=""),"Check required fields",IF(NOT(ISNUMBER(Assumptions!$C$26)),"Check as-of date",IF(NOT(ISNUMBER(F92)),"Check received date",IF(F92&gt;Assumptions!$C$26,"Check received date",IF(G92="","Check target setup",IF(AND(H92&lt;&gt;"",OR(NOT(ISNUMBER(H92)),H92&lt;F92)),"Check resolved date",IF(AND(OR(L92=Assumptions!$B$23,L92=Assumptions!$B$24),H92=""),"Check close date","Ready")))))))</f>
        <v/>
      </c>
      <c r="Q92">
        <f>IFERROR(INDEX(Assumptions!$B$4:$B$12,ROWS($Q$5:Q92)),"")</f>
        <v/>
      </c>
      <c r="R92">
        <f>IFERROR(INDEX(Assumptions!$B$13:$B$17,ROWS($R$5:R92)),"")</f>
        <v/>
      </c>
      <c r="S92">
        <f>IFERROR(INDEX(Assumptions!$B$18:$B$25,ROWS($S$5:S92)),"")</f>
        <v/>
      </c>
    </row>
    <row r="93" ht="22" customHeight="1">
      <c r="A93" s="15" t="n"/>
      <c r="B93" s="15" t="n"/>
      <c r="C93" s="16" t="n"/>
      <c r="D93" s="15" t="n"/>
      <c r="E93" s="16" t="n"/>
      <c r="F93" s="17" t="n"/>
      <c r="G93" s="18">
        <f>IF(A93="","",IF(OR(E93="",NOT(ISNUMBER(F93))),"",IFERROR(IF(NOT(ISNUMBER(VLOOKUP(E93,Assumptions!$B$4:$C$12,2,FALSE))),"",F93+VLOOKUP(E93,Assumptions!$B$4:$C$12,2,FALSE)),"")))</f>
        <v/>
      </c>
      <c r="H93" s="17" t="n"/>
      <c r="I93" s="19" t="n"/>
      <c r="J93" s="16" t="n"/>
      <c r="K93" s="20" t="n"/>
      <c r="L93" s="16" t="n"/>
      <c r="M93" s="21">
        <f>IF(A93="","",IF(OR(L93="",L93=Assumptions!$B$23,L93=Assumptions!$B$24,L93=Assumptions!$B$25,NOT(ISNUMBER(F93)),NOT(ISNUMBER(Assumptions!$C$26))),"",MAX(0,Assumptions!$C$26-F93)))</f>
        <v/>
      </c>
      <c r="N93" s="21">
        <f>IF(A93="","",IF(OR(L93=Assumptions!$B$23,L93=Assumptions!$B$24),IF(OR(NOT(ISNUMBER(F93)),NOT(ISNUMBER(H93)),H93&lt;F93),"",H93-F93),""))</f>
        <v/>
      </c>
      <c r="O93" s="22">
        <f>IF(A93="","",IF(L93=Assumptions!$B$25,"No action",IF(OR(E93="",F93="",L93=""),"Check record",IF(NOT(ISNUMBER(Assumptions!$C$26)),"Check as-of date",IF(OR(L93=Assumptions!$B$23,L93=Assumptions!$B$24),IF(NOT(ISNUMBER(H93)),"Check close date",IF(NOT(ISNUMBER(G93)),"Check target date",IF(H93&lt;=G93,"Resolved on time","Resolved late"))),IF(NOT(ISNUMBER(G93)),"Check target date",IF(G93&lt;Assumptions!$C$26,"Past due",IF(G93=Assumptions!$C$26,"Due today",IF(NOT(ISNUMBER(Assumptions!$C$27)),"Check due-soon limit",IF(G93&lt;=Assumptions!$C$26+Assumptions!$C$27,"Due soon","On track")))))))))</f>
        <v/>
      </c>
      <c r="P93" s="22">
        <f>IF(A93="","",IF(OR(B93="",C93="",D93="",E93="",F93="",I93="",J93="",L93=""),"Check required fields",IF(NOT(ISNUMBER(Assumptions!$C$26)),"Check as-of date",IF(NOT(ISNUMBER(F93)),"Check received date",IF(F93&gt;Assumptions!$C$26,"Check received date",IF(G93="","Check target setup",IF(AND(H93&lt;&gt;"",OR(NOT(ISNUMBER(H93)),H93&lt;F93)),"Check resolved date",IF(AND(OR(L93=Assumptions!$B$23,L93=Assumptions!$B$24),H93=""),"Check close date","Ready")))))))</f>
        <v/>
      </c>
      <c r="Q93">
        <f>IFERROR(INDEX(Assumptions!$B$4:$B$12,ROWS($Q$5:Q93)),"")</f>
        <v/>
      </c>
      <c r="R93">
        <f>IFERROR(INDEX(Assumptions!$B$13:$B$17,ROWS($R$5:R93)),"")</f>
        <v/>
      </c>
      <c r="S93">
        <f>IFERROR(INDEX(Assumptions!$B$18:$B$25,ROWS($S$5:S93)),"")</f>
        <v/>
      </c>
    </row>
    <row r="94" ht="22" customHeight="1">
      <c r="A94" s="15" t="n"/>
      <c r="B94" s="15" t="n"/>
      <c r="C94" s="16" t="n"/>
      <c r="D94" s="15" t="n"/>
      <c r="E94" s="16" t="n"/>
      <c r="F94" s="17" t="n"/>
      <c r="G94" s="23">
        <f>IF(A94="","",IF(OR(E94="",NOT(ISNUMBER(F94))),"",IFERROR(IF(NOT(ISNUMBER(VLOOKUP(E94,Assumptions!$B$4:$C$12,2,FALSE))),"",F94+VLOOKUP(E94,Assumptions!$B$4:$C$12,2,FALSE)),"")))</f>
        <v/>
      </c>
      <c r="H94" s="17" t="n"/>
      <c r="I94" s="19" t="n"/>
      <c r="J94" s="16" t="n"/>
      <c r="K94" s="20" t="n"/>
      <c r="L94" s="16" t="n"/>
      <c r="M94" s="24">
        <f>IF(A94="","",IF(OR(L94="",L94=Assumptions!$B$23,L94=Assumptions!$B$24,L94=Assumptions!$B$25,NOT(ISNUMBER(F94)),NOT(ISNUMBER(Assumptions!$C$26))),"",MAX(0,Assumptions!$C$26-F94)))</f>
        <v/>
      </c>
      <c r="N94" s="24">
        <f>IF(A94="","",IF(OR(L94=Assumptions!$B$23,L94=Assumptions!$B$24),IF(OR(NOT(ISNUMBER(F94)),NOT(ISNUMBER(H94)),H94&lt;F94),"",H94-F94),""))</f>
        <v/>
      </c>
      <c r="O94" s="25">
        <f>IF(A94="","",IF(L94=Assumptions!$B$25,"No action",IF(OR(E94="",F94="",L94=""),"Check record",IF(NOT(ISNUMBER(Assumptions!$C$26)),"Check as-of date",IF(OR(L94=Assumptions!$B$23,L94=Assumptions!$B$24),IF(NOT(ISNUMBER(H94)),"Check close date",IF(NOT(ISNUMBER(G94)),"Check target date",IF(H94&lt;=G94,"Resolved on time","Resolved late"))),IF(NOT(ISNUMBER(G94)),"Check target date",IF(G94&lt;Assumptions!$C$26,"Past due",IF(G94=Assumptions!$C$26,"Due today",IF(NOT(ISNUMBER(Assumptions!$C$27)),"Check due-soon limit",IF(G94&lt;=Assumptions!$C$26+Assumptions!$C$27,"Due soon","On track")))))))))</f>
        <v/>
      </c>
      <c r="P94" s="25">
        <f>IF(A94="","",IF(OR(B94="",C94="",D94="",E94="",F94="",I94="",J94="",L94=""),"Check required fields",IF(NOT(ISNUMBER(Assumptions!$C$26)),"Check as-of date",IF(NOT(ISNUMBER(F94)),"Check received date",IF(F94&gt;Assumptions!$C$26,"Check received date",IF(G94="","Check target setup",IF(AND(H94&lt;&gt;"",OR(NOT(ISNUMBER(H94)),H94&lt;F94)),"Check resolved date",IF(AND(OR(L94=Assumptions!$B$23,L94=Assumptions!$B$24),H94=""),"Check close date","Ready")))))))</f>
        <v/>
      </c>
      <c r="Q94">
        <f>IFERROR(INDEX(Assumptions!$B$4:$B$12,ROWS($Q$5:Q94)),"")</f>
        <v/>
      </c>
      <c r="R94">
        <f>IFERROR(INDEX(Assumptions!$B$13:$B$17,ROWS($R$5:R94)),"")</f>
        <v/>
      </c>
      <c r="S94">
        <f>IFERROR(INDEX(Assumptions!$B$18:$B$25,ROWS($S$5:S94)),"")</f>
        <v/>
      </c>
    </row>
    <row r="95" ht="22" customHeight="1">
      <c r="A95" s="15" t="n"/>
      <c r="B95" s="15" t="n"/>
      <c r="C95" s="16" t="n"/>
      <c r="D95" s="15" t="n"/>
      <c r="E95" s="16" t="n"/>
      <c r="F95" s="17" t="n"/>
      <c r="G95" s="18">
        <f>IF(A95="","",IF(OR(E95="",NOT(ISNUMBER(F95))),"",IFERROR(IF(NOT(ISNUMBER(VLOOKUP(E95,Assumptions!$B$4:$C$12,2,FALSE))),"",F95+VLOOKUP(E95,Assumptions!$B$4:$C$12,2,FALSE)),"")))</f>
        <v/>
      </c>
      <c r="H95" s="17" t="n"/>
      <c r="I95" s="19" t="n"/>
      <c r="J95" s="16" t="n"/>
      <c r="K95" s="20" t="n"/>
      <c r="L95" s="16" t="n"/>
      <c r="M95" s="21">
        <f>IF(A95="","",IF(OR(L95="",L95=Assumptions!$B$23,L95=Assumptions!$B$24,L95=Assumptions!$B$25,NOT(ISNUMBER(F95)),NOT(ISNUMBER(Assumptions!$C$26))),"",MAX(0,Assumptions!$C$26-F95)))</f>
        <v/>
      </c>
      <c r="N95" s="21">
        <f>IF(A95="","",IF(OR(L95=Assumptions!$B$23,L95=Assumptions!$B$24),IF(OR(NOT(ISNUMBER(F95)),NOT(ISNUMBER(H95)),H95&lt;F95),"",H95-F95),""))</f>
        <v/>
      </c>
      <c r="O95" s="22">
        <f>IF(A95="","",IF(L95=Assumptions!$B$25,"No action",IF(OR(E95="",F95="",L95=""),"Check record",IF(NOT(ISNUMBER(Assumptions!$C$26)),"Check as-of date",IF(OR(L95=Assumptions!$B$23,L95=Assumptions!$B$24),IF(NOT(ISNUMBER(H95)),"Check close date",IF(NOT(ISNUMBER(G95)),"Check target date",IF(H95&lt;=G95,"Resolved on time","Resolved late"))),IF(NOT(ISNUMBER(G95)),"Check target date",IF(G95&lt;Assumptions!$C$26,"Past due",IF(G95=Assumptions!$C$26,"Due today",IF(NOT(ISNUMBER(Assumptions!$C$27)),"Check due-soon limit",IF(G95&lt;=Assumptions!$C$26+Assumptions!$C$27,"Due soon","On track")))))))))</f>
        <v/>
      </c>
      <c r="P95" s="22">
        <f>IF(A95="","",IF(OR(B95="",C95="",D95="",E95="",F95="",I95="",J95="",L95=""),"Check required fields",IF(NOT(ISNUMBER(Assumptions!$C$26)),"Check as-of date",IF(NOT(ISNUMBER(F95)),"Check received date",IF(F95&gt;Assumptions!$C$26,"Check received date",IF(G95="","Check target setup",IF(AND(H95&lt;&gt;"",OR(NOT(ISNUMBER(H95)),H95&lt;F95)),"Check resolved date",IF(AND(OR(L95=Assumptions!$B$23,L95=Assumptions!$B$24),H95=""),"Check close date","Ready")))))))</f>
        <v/>
      </c>
      <c r="Q95">
        <f>IFERROR(INDEX(Assumptions!$B$4:$B$12,ROWS($Q$5:Q95)),"")</f>
        <v/>
      </c>
      <c r="R95">
        <f>IFERROR(INDEX(Assumptions!$B$13:$B$17,ROWS($R$5:R95)),"")</f>
        <v/>
      </c>
      <c r="S95">
        <f>IFERROR(INDEX(Assumptions!$B$18:$B$25,ROWS($S$5:S95)),"")</f>
        <v/>
      </c>
    </row>
    <row r="96" ht="22" customHeight="1">
      <c r="A96" s="15" t="n"/>
      <c r="B96" s="15" t="n"/>
      <c r="C96" s="16" t="n"/>
      <c r="D96" s="15" t="n"/>
      <c r="E96" s="16" t="n"/>
      <c r="F96" s="17" t="n"/>
      <c r="G96" s="23">
        <f>IF(A96="","",IF(OR(E96="",NOT(ISNUMBER(F96))),"",IFERROR(IF(NOT(ISNUMBER(VLOOKUP(E96,Assumptions!$B$4:$C$12,2,FALSE))),"",F96+VLOOKUP(E96,Assumptions!$B$4:$C$12,2,FALSE)),"")))</f>
        <v/>
      </c>
      <c r="H96" s="17" t="n"/>
      <c r="I96" s="19" t="n"/>
      <c r="J96" s="16" t="n"/>
      <c r="K96" s="20" t="n"/>
      <c r="L96" s="16" t="n"/>
      <c r="M96" s="24">
        <f>IF(A96="","",IF(OR(L96="",L96=Assumptions!$B$23,L96=Assumptions!$B$24,L96=Assumptions!$B$25,NOT(ISNUMBER(F96)),NOT(ISNUMBER(Assumptions!$C$26))),"",MAX(0,Assumptions!$C$26-F96)))</f>
        <v/>
      </c>
      <c r="N96" s="24">
        <f>IF(A96="","",IF(OR(L96=Assumptions!$B$23,L96=Assumptions!$B$24),IF(OR(NOT(ISNUMBER(F96)),NOT(ISNUMBER(H96)),H96&lt;F96),"",H96-F96),""))</f>
        <v/>
      </c>
      <c r="O96" s="25">
        <f>IF(A96="","",IF(L96=Assumptions!$B$25,"No action",IF(OR(E96="",F96="",L96=""),"Check record",IF(NOT(ISNUMBER(Assumptions!$C$26)),"Check as-of date",IF(OR(L96=Assumptions!$B$23,L96=Assumptions!$B$24),IF(NOT(ISNUMBER(H96)),"Check close date",IF(NOT(ISNUMBER(G96)),"Check target date",IF(H96&lt;=G96,"Resolved on time","Resolved late"))),IF(NOT(ISNUMBER(G96)),"Check target date",IF(G96&lt;Assumptions!$C$26,"Past due",IF(G96=Assumptions!$C$26,"Due today",IF(NOT(ISNUMBER(Assumptions!$C$27)),"Check due-soon limit",IF(G96&lt;=Assumptions!$C$26+Assumptions!$C$27,"Due soon","On track")))))))))</f>
        <v/>
      </c>
      <c r="P96" s="25">
        <f>IF(A96="","",IF(OR(B96="",C96="",D96="",E96="",F96="",I96="",J96="",L96=""),"Check required fields",IF(NOT(ISNUMBER(Assumptions!$C$26)),"Check as-of date",IF(NOT(ISNUMBER(F96)),"Check received date",IF(F96&gt;Assumptions!$C$26,"Check received date",IF(G96="","Check target setup",IF(AND(H96&lt;&gt;"",OR(NOT(ISNUMBER(H96)),H96&lt;F96)),"Check resolved date",IF(AND(OR(L96=Assumptions!$B$23,L96=Assumptions!$B$24),H96=""),"Check close date","Ready")))))))</f>
        <v/>
      </c>
      <c r="Q96">
        <f>IFERROR(INDEX(Assumptions!$B$4:$B$12,ROWS($Q$5:Q96)),"")</f>
        <v/>
      </c>
      <c r="R96">
        <f>IFERROR(INDEX(Assumptions!$B$13:$B$17,ROWS($R$5:R96)),"")</f>
        <v/>
      </c>
      <c r="S96">
        <f>IFERROR(INDEX(Assumptions!$B$18:$B$25,ROWS($S$5:S96)),"")</f>
        <v/>
      </c>
    </row>
    <row r="97" ht="22" customHeight="1">
      <c r="A97" s="15" t="n"/>
      <c r="B97" s="15" t="n"/>
      <c r="C97" s="16" t="n"/>
      <c r="D97" s="15" t="n"/>
      <c r="E97" s="16" t="n"/>
      <c r="F97" s="17" t="n"/>
      <c r="G97" s="18">
        <f>IF(A97="","",IF(OR(E97="",NOT(ISNUMBER(F97))),"",IFERROR(IF(NOT(ISNUMBER(VLOOKUP(E97,Assumptions!$B$4:$C$12,2,FALSE))),"",F97+VLOOKUP(E97,Assumptions!$B$4:$C$12,2,FALSE)),"")))</f>
        <v/>
      </c>
      <c r="H97" s="17" t="n"/>
      <c r="I97" s="19" t="n"/>
      <c r="J97" s="16" t="n"/>
      <c r="K97" s="20" t="n"/>
      <c r="L97" s="16" t="n"/>
      <c r="M97" s="21">
        <f>IF(A97="","",IF(OR(L97="",L97=Assumptions!$B$23,L97=Assumptions!$B$24,L97=Assumptions!$B$25,NOT(ISNUMBER(F97)),NOT(ISNUMBER(Assumptions!$C$26))),"",MAX(0,Assumptions!$C$26-F97)))</f>
        <v/>
      </c>
      <c r="N97" s="21">
        <f>IF(A97="","",IF(OR(L97=Assumptions!$B$23,L97=Assumptions!$B$24),IF(OR(NOT(ISNUMBER(F97)),NOT(ISNUMBER(H97)),H97&lt;F97),"",H97-F97),""))</f>
        <v/>
      </c>
      <c r="O97" s="22">
        <f>IF(A97="","",IF(L97=Assumptions!$B$25,"No action",IF(OR(E97="",F97="",L97=""),"Check record",IF(NOT(ISNUMBER(Assumptions!$C$26)),"Check as-of date",IF(OR(L97=Assumptions!$B$23,L97=Assumptions!$B$24),IF(NOT(ISNUMBER(H97)),"Check close date",IF(NOT(ISNUMBER(G97)),"Check target date",IF(H97&lt;=G97,"Resolved on time","Resolved late"))),IF(NOT(ISNUMBER(G97)),"Check target date",IF(G97&lt;Assumptions!$C$26,"Past due",IF(G97=Assumptions!$C$26,"Due today",IF(NOT(ISNUMBER(Assumptions!$C$27)),"Check due-soon limit",IF(G97&lt;=Assumptions!$C$26+Assumptions!$C$27,"Due soon","On track")))))))))</f>
        <v/>
      </c>
      <c r="P97" s="22">
        <f>IF(A97="","",IF(OR(B97="",C97="",D97="",E97="",F97="",I97="",J97="",L97=""),"Check required fields",IF(NOT(ISNUMBER(Assumptions!$C$26)),"Check as-of date",IF(NOT(ISNUMBER(F97)),"Check received date",IF(F97&gt;Assumptions!$C$26,"Check received date",IF(G97="","Check target setup",IF(AND(H97&lt;&gt;"",OR(NOT(ISNUMBER(H97)),H97&lt;F97)),"Check resolved date",IF(AND(OR(L97=Assumptions!$B$23,L97=Assumptions!$B$24),H97=""),"Check close date","Ready")))))))</f>
        <v/>
      </c>
      <c r="Q97">
        <f>IFERROR(INDEX(Assumptions!$B$4:$B$12,ROWS($Q$5:Q97)),"")</f>
        <v/>
      </c>
      <c r="R97">
        <f>IFERROR(INDEX(Assumptions!$B$13:$B$17,ROWS($R$5:R97)),"")</f>
        <v/>
      </c>
      <c r="S97">
        <f>IFERROR(INDEX(Assumptions!$B$18:$B$25,ROWS($S$5:S97)),"")</f>
        <v/>
      </c>
    </row>
    <row r="98" ht="22" customHeight="1">
      <c r="A98" s="15" t="n"/>
      <c r="B98" s="15" t="n"/>
      <c r="C98" s="16" t="n"/>
      <c r="D98" s="15" t="n"/>
      <c r="E98" s="16" t="n"/>
      <c r="F98" s="17" t="n"/>
      <c r="G98" s="23">
        <f>IF(A98="","",IF(OR(E98="",NOT(ISNUMBER(F98))),"",IFERROR(IF(NOT(ISNUMBER(VLOOKUP(E98,Assumptions!$B$4:$C$12,2,FALSE))),"",F98+VLOOKUP(E98,Assumptions!$B$4:$C$12,2,FALSE)),"")))</f>
        <v/>
      </c>
      <c r="H98" s="17" t="n"/>
      <c r="I98" s="19" t="n"/>
      <c r="J98" s="16" t="n"/>
      <c r="K98" s="20" t="n"/>
      <c r="L98" s="16" t="n"/>
      <c r="M98" s="24">
        <f>IF(A98="","",IF(OR(L98="",L98=Assumptions!$B$23,L98=Assumptions!$B$24,L98=Assumptions!$B$25,NOT(ISNUMBER(F98)),NOT(ISNUMBER(Assumptions!$C$26))),"",MAX(0,Assumptions!$C$26-F98)))</f>
        <v/>
      </c>
      <c r="N98" s="24">
        <f>IF(A98="","",IF(OR(L98=Assumptions!$B$23,L98=Assumptions!$B$24),IF(OR(NOT(ISNUMBER(F98)),NOT(ISNUMBER(H98)),H98&lt;F98),"",H98-F98),""))</f>
        <v/>
      </c>
      <c r="O98" s="25">
        <f>IF(A98="","",IF(L98=Assumptions!$B$25,"No action",IF(OR(E98="",F98="",L98=""),"Check record",IF(NOT(ISNUMBER(Assumptions!$C$26)),"Check as-of date",IF(OR(L98=Assumptions!$B$23,L98=Assumptions!$B$24),IF(NOT(ISNUMBER(H98)),"Check close date",IF(NOT(ISNUMBER(G98)),"Check target date",IF(H98&lt;=G98,"Resolved on time","Resolved late"))),IF(NOT(ISNUMBER(G98)),"Check target date",IF(G98&lt;Assumptions!$C$26,"Past due",IF(G98=Assumptions!$C$26,"Due today",IF(NOT(ISNUMBER(Assumptions!$C$27)),"Check due-soon limit",IF(G98&lt;=Assumptions!$C$26+Assumptions!$C$27,"Due soon","On track")))))))))</f>
        <v/>
      </c>
      <c r="P98" s="25">
        <f>IF(A98="","",IF(OR(B98="",C98="",D98="",E98="",F98="",I98="",J98="",L98=""),"Check required fields",IF(NOT(ISNUMBER(Assumptions!$C$26)),"Check as-of date",IF(NOT(ISNUMBER(F98)),"Check received date",IF(F98&gt;Assumptions!$C$26,"Check received date",IF(G98="","Check target setup",IF(AND(H98&lt;&gt;"",OR(NOT(ISNUMBER(H98)),H98&lt;F98)),"Check resolved date",IF(AND(OR(L98=Assumptions!$B$23,L98=Assumptions!$B$24),H98=""),"Check close date","Ready")))))))</f>
        <v/>
      </c>
      <c r="Q98">
        <f>IFERROR(INDEX(Assumptions!$B$4:$B$12,ROWS($Q$5:Q98)),"")</f>
        <v/>
      </c>
      <c r="R98">
        <f>IFERROR(INDEX(Assumptions!$B$13:$B$17,ROWS($R$5:R98)),"")</f>
        <v/>
      </c>
      <c r="S98">
        <f>IFERROR(INDEX(Assumptions!$B$18:$B$25,ROWS($S$5:S98)),"")</f>
        <v/>
      </c>
    </row>
    <row r="99" ht="22" customHeight="1">
      <c r="A99" s="15" t="n"/>
      <c r="B99" s="15" t="n"/>
      <c r="C99" s="16" t="n"/>
      <c r="D99" s="15" t="n"/>
      <c r="E99" s="16" t="n"/>
      <c r="F99" s="17" t="n"/>
      <c r="G99" s="18">
        <f>IF(A99="","",IF(OR(E99="",NOT(ISNUMBER(F99))),"",IFERROR(IF(NOT(ISNUMBER(VLOOKUP(E99,Assumptions!$B$4:$C$12,2,FALSE))),"",F99+VLOOKUP(E99,Assumptions!$B$4:$C$12,2,FALSE)),"")))</f>
        <v/>
      </c>
      <c r="H99" s="17" t="n"/>
      <c r="I99" s="19" t="n"/>
      <c r="J99" s="16" t="n"/>
      <c r="K99" s="20" t="n"/>
      <c r="L99" s="16" t="n"/>
      <c r="M99" s="21">
        <f>IF(A99="","",IF(OR(L99="",L99=Assumptions!$B$23,L99=Assumptions!$B$24,L99=Assumptions!$B$25,NOT(ISNUMBER(F99)),NOT(ISNUMBER(Assumptions!$C$26))),"",MAX(0,Assumptions!$C$26-F99)))</f>
        <v/>
      </c>
      <c r="N99" s="21">
        <f>IF(A99="","",IF(OR(L99=Assumptions!$B$23,L99=Assumptions!$B$24),IF(OR(NOT(ISNUMBER(F99)),NOT(ISNUMBER(H99)),H99&lt;F99),"",H99-F99),""))</f>
        <v/>
      </c>
      <c r="O99" s="22">
        <f>IF(A99="","",IF(L99=Assumptions!$B$25,"No action",IF(OR(E99="",F99="",L99=""),"Check record",IF(NOT(ISNUMBER(Assumptions!$C$26)),"Check as-of date",IF(OR(L99=Assumptions!$B$23,L99=Assumptions!$B$24),IF(NOT(ISNUMBER(H99)),"Check close date",IF(NOT(ISNUMBER(G99)),"Check target date",IF(H99&lt;=G99,"Resolved on time","Resolved late"))),IF(NOT(ISNUMBER(G99)),"Check target date",IF(G99&lt;Assumptions!$C$26,"Past due",IF(G99=Assumptions!$C$26,"Due today",IF(NOT(ISNUMBER(Assumptions!$C$27)),"Check due-soon limit",IF(G99&lt;=Assumptions!$C$26+Assumptions!$C$27,"Due soon","On track")))))))))</f>
        <v/>
      </c>
      <c r="P99" s="22">
        <f>IF(A99="","",IF(OR(B99="",C99="",D99="",E99="",F99="",I99="",J99="",L99=""),"Check required fields",IF(NOT(ISNUMBER(Assumptions!$C$26)),"Check as-of date",IF(NOT(ISNUMBER(F99)),"Check received date",IF(F99&gt;Assumptions!$C$26,"Check received date",IF(G99="","Check target setup",IF(AND(H99&lt;&gt;"",OR(NOT(ISNUMBER(H99)),H99&lt;F99)),"Check resolved date",IF(AND(OR(L99=Assumptions!$B$23,L99=Assumptions!$B$24),H99=""),"Check close date","Ready")))))))</f>
        <v/>
      </c>
      <c r="Q99">
        <f>IFERROR(INDEX(Assumptions!$B$4:$B$12,ROWS($Q$5:Q99)),"")</f>
        <v/>
      </c>
      <c r="R99">
        <f>IFERROR(INDEX(Assumptions!$B$13:$B$17,ROWS($R$5:R99)),"")</f>
        <v/>
      </c>
      <c r="S99">
        <f>IFERROR(INDEX(Assumptions!$B$18:$B$25,ROWS($S$5:S99)),"")</f>
        <v/>
      </c>
    </row>
    <row r="100" ht="22" customHeight="1">
      <c r="A100" s="15" t="n"/>
      <c r="B100" s="15" t="n"/>
      <c r="C100" s="16" t="n"/>
      <c r="D100" s="15" t="n"/>
      <c r="E100" s="16" t="n"/>
      <c r="F100" s="17" t="n"/>
      <c r="G100" s="23">
        <f>IF(A100="","",IF(OR(E100="",NOT(ISNUMBER(F100))),"",IFERROR(IF(NOT(ISNUMBER(VLOOKUP(E100,Assumptions!$B$4:$C$12,2,FALSE))),"",F100+VLOOKUP(E100,Assumptions!$B$4:$C$12,2,FALSE)),"")))</f>
        <v/>
      </c>
      <c r="H100" s="17" t="n"/>
      <c r="I100" s="19" t="n"/>
      <c r="J100" s="16" t="n"/>
      <c r="K100" s="20" t="n"/>
      <c r="L100" s="16" t="n"/>
      <c r="M100" s="24">
        <f>IF(A100="","",IF(OR(L100="",L100=Assumptions!$B$23,L100=Assumptions!$B$24,L100=Assumptions!$B$25,NOT(ISNUMBER(F100)),NOT(ISNUMBER(Assumptions!$C$26))),"",MAX(0,Assumptions!$C$26-F100)))</f>
        <v/>
      </c>
      <c r="N100" s="24">
        <f>IF(A100="","",IF(OR(L100=Assumptions!$B$23,L100=Assumptions!$B$24),IF(OR(NOT(ISNUMBER(F100)),NOT(ISNUMBER(H100)),H100&lt;F100),"",H100-F100),""))</f>
        <v/>
      </c>
      <c r="O100" s="25">
        <f>IF(A100="","",IF(L100=Assumptions!$B$25,"No action",IF(OR(E100="",F100="",L100=""),"Check record",IF(NOT(ISNUMBER(Assumptions!$C$26)),"Check as-of date",IF(OR(L100=Assumptions!$B$23,L100=Assumptions!$B$24),IF(NOT(ISNUMBER(H100)),"Check close date",IF(NOT(ISNUMBER(G100)),"Check target date",IF(H100&lt;=G100,"Resolved on time","Resolved late"))),IF(NOT(ISNUMBER(G100)),"Check target date",IF(G100&lt;Assumptions!$C$26,"Past due",IF(G100=Assumptions!$C$26,"Due today",IF(NOT(ISNUMBER(Assumptions!$C$27)),"Check due-soon limit",IF(G100&lt;=Assumptions!$C$26+Assumptions!$C$27,"Due soon","On track")))))))))</f>
        <v/>
      </c>
      <c r="P100" s="25">
        <f>IF(A100="","",IF(OR(B100="",C100="",D100="",E100="",F100="",I100="",J100="",L100=""),"Check required fields",IF(NOT(ISNUMBER(Assumptions!$C$26)),"Check as-of date",IF(NOT(ISNUMBER(F100)),"Check received date",IF(F100&gt;Assumptions!$C$26,"Check received date",IF(G100="","Check target setup",IF(AND(H100&lt;&gt;"",OR(NOT(ISNUMBER(H100)),H100&lt;F100)),"Check resolved date",IF(AND(OR(L100=Assumptions!$B$23,L100=Assumptions!$B$24),H100=""),"Check close date","Ready")))))))</f>
        <v/>
      </c>
      <c r="Q100">
        <f>IFERROR(INDEX(Assumptions!$B$4:$B$12,ROWS($Q$5:Q100)),"")</f>
        <v/>
      </c>
      <c r="R100">
        <f>IFERROR(INDEX(Assumptions!$B$13:$B$17,ROWS($R$5:R100)),"")</f>
        <v/>
      </c>
      <c r="S100">
        <f>IFERROR(INDEX(Assumptions!$B$18:$B$25,ROWS($S$5:S100)),"")</f>
        <v/>
      </c>
    </row>
    <row r="101" ht="22" customHeight="1">
      <c r="A101" s="15" t="n"/>
      <c r="B101" s="15" t="n"/>
      <c r="C101" s="16" t="n"/>
      <c r="D101" s="15" t="n"/>
      <c r="E101" s="16" t="n"/>
      <c r="F101" s="17" t="n"/>
      <c r="G101" s="18">
        <f>IF(A101="","",IF(OR(E101="",NOT(ISNUMBER(F101))),"",IFERROR(IF(NOT(ISNUMBER(VLOOKUP(E101,Assumptions!$B$4:$C$12,2,FALSE))),"",F101+VLOOKUP(E101,Assumptions!$B$4:$C$12,2,FALSE)),"")))</f>
        <v/>
      </c>
      <c r="H101" s="17" t="n"/>
      <c r="I101" s="19" t="n"/>
      <c r="J101" s="16" t="n"/>
      <c r="K101" s="20" t="n"/>
      <c r="L101" s="16" t="n"/>
      <c r="M101" s="21">
        <f>IF(A101="","",IF(OR(L101="",L101=Assumptions!$B$23,L101=Assumptions!$B$24,L101=Assumptions!$B$25,NOT(ISNUMBER(F101)),NOT(ISNUMBER(Assumptions!$C$26))),"",MAX(0,Assumptions!$C$26-F101)))</f>
        <v/>
      </c>
      <c r="N101" s="21">
        <f>IF(A101="","",IF(OR(L101=Assumptions!$B$23,L101=Assumptions!$B$24),IF(OR(NOT(ISNUMBER(F101)),NOT(ISNUMBER(H101)),H101&lt;F101),"",H101-F101),""))</f>
        <v/>
      </c>
      <c r="O101" s="22">
        <f>IF(A101="","",IF(L101=Assumptions!$B$25,"No action",IF(OR(E101="",F101="",L101=""),"Check record",IF(NOT(ISNUMBER(Assumptions!$C$26)),"Check as-of date",IF(OR(L101=Assumptions!$B$23,L101=Assumptions!$B$24),IF(NOT(ISNUMBER(H101)),"Check close date",IF(NOT(ISNUMBER(G101)),"Check target date",IF(H101&lt;=G101,"Resolved on time","Resolved late"))),IF(NOT(ISNUMBER(G101)),"Check target date",IF(G101&lt;Assumptions!$C$26,"Past due",IF(G101=Assumptions!$C$26,"Due today",IF(NOT(ISNUMBER(Assumptions!$C$27)),"Check due-soon limit",IF(G101&lt;=Assumptions!$C$26+Assumptions!$C$27,"Due soon","On track")))))))))</f>
        <v/>
      </c>
      <c r="P101" s="22">
        <f>IF(A101="","",IF(OR(B101="",C101="",D101="",E101="",F101="",I101="",J101="",L101=""),"Check required fields",IF(NOT(ISNUMBER(Assumptions!$C$26)),"Check as-of date",IF(NOT(ISNUMBER(F101)),"Check received date",IF(F101&gt;Assumptions!$C$26,"Check received date",IF(G101="","Check target setup",IF(AND(H101&lt;&gt;"",OR(NOT(ISNUMBER(H101)),H101&lt;F101)),"Check resolved date",IF(AND(OR(L101=Assumptions!$B$23,L101=Assumptions!$B$24),H101=""),"Check close date","Ready")))))))</f>
        <v/>
      </c>
      <c r="Q101">
        <f>IFERROR(INDEX(Assumptions!$B$4:$B$12,ROWS($Q$5:Q101)),"")</f>
        <v/>
      </c>
      <c r="R101">
        <f>IFERROR(INDEX(Assumptions!$B$13:$B$17,ROWS($R$5:R101)),"")</f>
        <v/>
      </c>
      <c r="S101">
        <f>IFERROR(INDEX(Assumptions!$B$18:$B$25,ROWS($S$5:S101)),"")</f>
        <v/>
      </c>
    </row>
    <row r="102" ht="22" customHeight="1">
      <c r="A102" s="15" t="n"/>
      <c r="B102" s="15" t="n"/>
      <c r="C102" s="16" t="n"/>
      <c r="D102" s="15" t="n"/>
      <c r="E102" s="16" t="n"/>
      <c r="F102" s="17" t="n"/>
      <c r="G102" s="23">
        <f>IF(A102="","",IF(OR(E102="",NOT(ISNUMBER(F102))),"",IFERROR(IF(NOT(ISNUMBER(VLOOKUP(E102,Assumptions!$B$4:$C$12,2,FALSE))),"",F102+VLOOKUP(E102,Assumptions!$B$4:$C$12,2,FALSE)),"")))</f>
        <v/>
      </c>
      <c r="H102" s="17" t="n"/>
      <c r="I102" s="19" t="n"/>
      <c r="J102" s="16" t="n"/>
      <c r="K102" s="20" t="n"/>
      <c r="L102" s="16" t="n"/>
      <c r="M102" s="24">
        <f>IF(A102="","",IF(OR(L102="",L102=Assumptions!$B$23,L102=Assumptions!$B$24,L102=Assumptions!$B$25,NOT(ISNUMBER(F102)),NOT(ISNUMBER(Assumptions!$C$26))),"",MAX(0,Assumptions!$C$26-F102)))</f>
        <v/>
      </c>
      <c r="N102" s="24">
        <f>IF(A102="","",IF(OR(L102=Assumptions!$B$23,L102=Assumptions!$B$24),IF(OR(NOT(ISNUMBER(F102)),NOT(ISNUMBER(H102)),H102&lt;F102),"",H102-F102),""))</f>
        <v/>
      </c>
      <c r="O102" s="25">
        <f>IF(A102="","",IF(L102=Assumptions!$B$25,"No action",IF(OR(E102="",F102="",L102=""),"Check record",IF(NOT(ISNUMBER(Assumptions!$C$26)),"Check as-of date",IF(OR(L102=Assumptions!$B$23,L102=Assumptions!$B$24),IF(NOT(ISNUMBER(H102)),"Check close date",IF(NOT(ISNUMBER(G102)),"Check target date",IF(H102&lt;=G102,"Resolved on time","Resolved late"))),IF(NOT(ISNUMBER(G102)),"Check target date",IF(G102&lt;Assumptions!$C$26,"Past due",IF(G102=Assumptions!$C$26,"Due today",IF(NOT(ISNUMBER(Assumptions!$C$27)),"Check due-soon limit",IF(G102&lt;=Assumptions!$C$26+Assumptions!$C$27,"Due soon","On track")))))))))</f>
        <v/>
      </c>
      <c r="P102" s="25">
        <f>IF(A102="","",IF(OR(B102="",C102="",D102="",E102="",F102="",I102="",J102="",L102=""),"Check required fields",IF(NOT(ISNUMBER(Assumptions!$C$26)),"Check as-of date",IF(NOT(ISNUMBER(F102)),"Check received date",IF(F102&gt;Assumptions!$C$26,"Check received date",IF(G102="","Check target setup",IF(AND(H102&lt;&gt;"",OR(NOT(ISNUMBER(H102)),H102&lt;F102)),"Check resolved date",IF(AND(OR(L102=Assumptions!$B$23,L102=Assumptions!$B$24),H102=""),"Check close date","Ready")))))))</f>
        <v/>
      </c>
      <c r="Q102">
        <f>IFERROR(INDEX(Assumptions!$B$4:$B$12,ROWS($Q$5:Q102)),"")</f>
        <v/>
      </c>
      <c r="R102">
        <f>IFERROR(INDEX(Assumptions!$B$13:$B$17,ROWS($R$5:R102)),"")</f>
        <v/>
      </c>
      <c r="S102">
        <f>IFERROR(INDEX(Assumptions!$B$18:$B$25,ROWS($S$5:S102)),"")</f>
        <v/>
      </c>
    </row>
    <row r="103" ht="22" customHeight="1">
      <c r="A103" s="15" t="n"/>
      <c r="B103" s="15" t="n"/>
      <c r="C103" s="16" t="n"/>
      <c r="D103" s="15" t="n"/>
      <c r="E103" s="16" t="n"/>
      <c r="F103" s="17" t="n"/>
      <c r="G103" s="18">
        <f>IF(A103="","",IF(OR(E103="",NOT(ISNUMBER(F103))),"",IFERROR(IF(NOT(ISNUMBER(VLOOKUP(E103,Assumptions!$B$4:$C$12,2,FALSE))),"",F103+VLOOKUP(E103,Assumptions!$B$4:$C$12,2,FALSE)),"")))</f>
        <v/>
      </c>
      <c r="H103" s="17" t="n"/>
      <c r="I103" s="19" t="n"/>
      <c r="J103" s="16" t="n"/>
      <c r="K103" s="20" t="n"/>
      <c r="L103" s="16" t="n"/>
      <c r="M103" s="21">
        <f>IF(A103="","",IF(OR(L103="",L103=Assumptions!$B$23,L103=Assumptions!$B$24,L103=Assumptions!$B$25,NOT(ISNUMBER(F103)),NOT(ISNUMBER(Assumptions!$C$26))),"",MAX(0,Assumptions!$C$26-F103)))</f>
        <v/>
      </c>
      <c r="N103" s="21">
        <f>IF(A103="","",IF(OR(L103=Assumptions!$B$23,L103=Assumptions!$B$24),IF(OR(NOT(ISNUMBER(F103)),NOT(ISNUMBER(H103)),H103&lt;F103),"",H103-F103),""))</f>
        <v/>
      </c>
      <c r="O103" s="22">
        <f>IF(A103="","",IF(L103=Assumptions!$B$25,"No action",IF(OR(E103="",F103="",L103=""),"Check record",IF(NOT(ISNUMBER(Assumptions!$C$26)),"Check as-of date",IF(OR(L103=Assumptions!$B$23,L103=Assumptions!$B$24),IF(NOT(ISNUMBER(H103)),"Check close date",IF(NOT(ISNUMBER(G103)),"Check target date",IF(H103&lt;=G103,"Resolved on time","Resolved late"))),IF(NOT(ISNUMBER(G103)),"Check target date",IF(G103&lt;Assumptions!$C$26,"Past due",IF(G103=Assumptions!$C$26,"Due today",IF(NOT(ISNUMBER(Assumptions!$C$27)),"Check due-soon limit",IF(G103&lt;=Assumptions!$C$26+Assumptions!$C$27,"Due soon","On track")))))))))</f>
        <v/>
      </c>
      <c r="P103" s="22">
        <f>IF(A103="","",IF(OR(B103="",C103="",D103="",E103="",F103="",I103="",J103="",L103=""),"Check required fields",IF(NOT(ISNUMBER(Assumptions!$C$26)),"Check as-of date",IF(NOT(ISNUMBER(F103)),"Check received date",IF(F103&gt;Assumptions!$C$26,"Check received date",IF(G103="","Check target setup",IF(AND(H103&lt;&gt;"",OR(NOT(ISNUMBER(H103)),H103&lt;F103)),"Check resolved date",IF(AND(OR(L103=Assumptions!$B$23,L103=Assumptions!$B$24),H103=""),"Check close date","Ready")))))))</f>
        <v/>
      </c>
      <c r="Q103">
        <f>IFERROR(INDEX(Assumptions!$B$4:$B$12,ROWS($Q$5:Q103)),"")</f>
        <v/>
      </c>
      <c r="R103">
        <f>IFERROR(INDEX(Assumptions!$B$13:$B$17,ROWS($R$5:R103)),"")</f>
        <v/>
      </c>
      <c r="S103">
        <f>IFERROR(INDEX(Assumptions!$B$18:$B$25,ROWS($S$5:S103)),"")</f>
        <v/>
      </c>
    </row>
    <row r="104" ht="22" customHeight="1">
      <c r="A104" s="15" t="n"/>
      <c r="B104" s="15" t="n"/>
      <c r="C104" s="16" t="n"/>
      <c r="D104" s="15" t="n"/>
      <c r="E104" s="16" t="n"/>
      <c r="F104" s="17" t="n"/>
      <c r="G104" s="23">
        <f>IF(A104="","",IF(OR(E104="",NOT(ISNUMBER(F104))),"",IFERROR(IF(NOT(ISNUMBER(VLOOKUP(E104,Assumptions!$B$4:$C$12,2,FALSE))),"",F104+VLOOKUP(E104,Assumptions!$B$4:$C$12,2,FALSE)),"")))</f>
        <v/>
      </c>
      <c r="H104" s="17" t="n"/>
      <c r="I104" s="19" t="n"/>
      <c r="J104" s="16" t="n"/>
      <c r="K104" s="20" t="n"/>
      <c r="L104" s="16" t="n"/>
      <c r="M104" s="24">
        <f>IF(A104="","",IF(OR(L104="",L104=Assumptions!$B$23,L104=Assumptions!$B$24,L104=Assumptions!$B$25,NOT(ISNUMBER(F104)),NOT(ISNUMBER(Assumptions!$C$26))),"",MAX(0,Assumptions!$C$26-F104)))</f>
        <v/>
      </c>
      <c r="N104" s="24">
        <f>IF(A104="","",IF(OR(L104=Assumptions!$B$23,L104=Assumptions!$B$24),IF(OR(NOT(ISNUMBER(F104)),NOT(ISNUMBER(H104)),H104&lt;F104),"",H104-F104),""))</f>
        <v/>
      </c>
      <c r="O104" s="25">
        <f>IF(A104="","",IF(L104=Assumptions!$B$25,"No action",IF(OR(E104="",F104="",L104=""),"Check record",IF(NOT(ISNUMBER(Assumptions!$C$26)),"Check as-of date",IF(OR(L104=Assumptions!$B$23,L104=Assumptions!$B$24),IF(NOT(ISNUMBER(H104)),"Check close date",IF(NOT(ISNUMBER(G104)),"Check target date",IF(H104&lt;=G104,"Resolved on time","Resolved late"))),IF(NOT(ISNUMBER(G104)),"Check target date",IF(G104&lt;Assumptions!$C$26,"Past due",IF(G104=Assumptions!$C$26,"Due today",IF(NOT(ISNUMBER(Assumptions!$C$27)),"Check due-soon limit",IF(G104&lt;=Assumptions!$C$26+Assumptions!$C$27,"Due soon","On track")))))))))</f>
        <v/>
      </c>
      <c r="P104" s="25">
        <f>IF(A104="","",IF(OR(B104="",C104="",D104="",E104="",F104="",I104="",J104="",L104=""),"Check required fields",IF(NOT(ISNUMBER(Assumptions!$C$26)),"Check as-of date",IF(NOT(ISNUMBER(F104)),"Check received date",IF(F104&gt;Assumptions!$C$26,"Check received date",IF(G104="","Check target setup",IF(AND(H104&lt;&gt;"",OR(NOT(ISNUMBER(H104)),H104&lt;F104)),"Check resolved date",IF(AND(OR(L104=Assumptions!$B$23,L104=Assumptions!$B$24),H104=""),"Check close date","Ready")))))))</f>
        <v/>
      </c>
      <c r="Q104">
        <f>IFERROR(INDEX(Assumptions!$B$4:$B$12,ROWS($Q$5:Q104)),"")</f>
        <v/>
      </c>
      <c r="R104">
        <f>IFERROR(INDEX(Assumptions!$B$13:$B$17,ROWS($R$5:R104)),"")</f>
        <v/>
      </c>
      <c r="S104">
        <f>IFERROR(INDEX(Assumptions!$B$18:$B$25,ROWS($S$5:S104)),"")</f>
        <v/>
      </c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O5:O104">
    <cfRule type="expression" priority="2" dxfId="0">
      <formula>OR($O5="Past due",$O5="Resolved late",LEFT($O5,5)="Check")</formula>
    </cfRule>
    <cfRule type="expression" priority="3" dxfId="1">
      <formula>OR($O5="Due today",$O5="Due soon")</formula>
    </cfRule>
    <cfRule type="expression" priority="4" dxfId="2">
      <formula>$O5="Resolved on time"</formula>
    </cfRule>
  </conditionalFormatting>
  <conditionalFormatting sqref="P5:P104">
    <cfRule type="expression" priority="5" dxfId="0">
      <formula>LEFT($P5,5)="Check"</formula>
    </cfRule>
    <cfRule type="expression" priority="6" dxfId="2">
      <formula>$P5="Ready"</formula>
    </cfRule>
  </conditionalFormatting>
  <dataValidations count="7">
    <dataValidation sqref="E5:E104" showDropDown="0" showInputMessage="1" showErrorMessage="1" allowBlank="0" errorTitle="Check request type" error="Choose a request type from the editable list." promptTitle="Request type" prompt="Choose the administrative request category." type="list">
      <formula1>$Q$5:$Q$13</formula1>
    </dataValidation>
    <dataValidation sqref="J5:J104" showDropDown="0" showInputMessage="0" showErrorMessage="1" allowBlank="0" errorTitle="Check responsibility" error="Choose a responsible role from the editable list." type="list">
      <formula1>$R$5:$R$9</formula1>
    </dataValidation>
    <dataValidation sqref="L5:L104" showDropDown="0" showInputMessage="1" showErrorMessage="1" allowBlank="0" errorTitle="Check status" error="Choose a status from the editable list." promptTitle="Request status" prompt="Update the status as the request moves through review." type="list">
      <formula1>$S$5:$S$12</formula1>
    </dataValidation>
    <dataValidation sqref="A5:A104" showDropDown="0" showInputMessage="0" showErrorMessage="1" allowBlank="0" errorTitle="Check request ID" error="Enter a unique request ID or leave the row blank." type="custom">
      <formula1>OR(A5="",COUNTIF($A$5:$A$104,A5)=1)</formula1>
    </dataValidation>
    <dataValidation sqref="F5:F104" showDropDown="0" showInputMessage="0" showErrorMessage="1" allowBlank="0" errorTitle="Check received date" error="Enter a date from 01/01/2000 through 12/31/2100." type="date" operator="between">
      <formula1>DATE(2000,1,1)</formula1>
      <formula2>DATE(2100,12,31)</formula2>
    </dataValidation>
    <dataValidation sqref="H5:H104" showDropDown="0" showInputMessage="0" showErrorMessage="1" allowBlank="0" errorTitle="Check resolved date" error="Enter a valid date that is not before the received date, or leave it blank." type="custom">
      <formula1>OR(H5="",AND(ISNUMBER(H5),H5&gt;=DATE(2000,1,1),H5&lt;=DATE(2100,12,31),OR(F5="",H5&gt;=F5)))</formula1>
    </dataValidation>
    <dataValidation sqref="K5:K104" showDropDown="0" showInputMessage="0" showErrorMessage="1" allowBlank="0" errorTitle="Check related amount" error="Enter an amount from -$1,000,000.00 through $1,000,000.00, or leave it blank." type="decimal" operator="between">
      <formula1>-1000000</formula1>
      <formula2>1000000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C27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1" customWidth="1" min="3" max="3"/>
  </cols>
  <sheetData>
    <row r="1" ht="28" customHeight="1">
      <c r="A1" s="1" t="inlineStr">
        <is>
          <t>Editable Lists and Operating Limits</t>
        </is>
      </c>
    </row>
    <row r="2" ht="34" customHeight="1">
      <c r="A2" s="13" t="inlineStr">
        <is>
          <t>Edit planning choices and limits as needed. Target days are internal calendar-day goals, not external requirements.</t>
        </is>
      </c>
    </row>
    <row r="3" ht="32" customHeight="1">
      <c r="A3" s="14" t="inlineStr">
        <is>
          <t>Group</t>
        </is>
      </c>
      <c r="B3" s="14" t="inlineStr">
        <is>
          <t>Choice or Parameter</t>
        </is>
      </c>
      <c r="C3" s="14" t="inlineStr">
        <is>
          <t>Target Days or Value</t>
        </is>
      </c>
    </row>
    <row r="4">
      <c r="A4" s="10" t="inlineStr">
        <is>
          <t>Request Type</t>
        </is>
      </c>
      <c r="B4" s="15" t="inlineStr">
        <is>
          <t>Account Question</t>
        </is>
      </c>
      <c r="C4" s="26" t="n">
        <v>5</v>
      </c>
    </row>
    <row r="5">
      <c r="A5" s="7" t="inlineStr">
        <is>
          <t>Request Type</t>
        </is>
      </c>
      <c r="B5" s="15" t="inlineStr">
        <is>
          <t>Document Copy</t>
        </is>
      </c>
      <c r="C5" s="26" t="n">
        <v>4</v>
      </c>
    </row>
    <row r="6">
      <c r="A6" s="10" t="inlineStr">
        <is>
          <t>Request Type</t>
        </is>
      </c>
      <c r="B6" s="15" t="inlineStr">
        <is>
          <t>Lease Administration</t>
        </is>
      </c>
      <c r="C6" s="26" t="n">
        <v>7</v>
      </c>
    </row>
    <row r="7">
      <c r="A7" s="7" t="inlineStr">
        <is>
          <t>Request Type</t>
        </is>
      </c>
      <c r="B7" s="15" t="inlineStr">
        <is>
          <t>Move-in Administration</t>
        </is>
      </c>
      <c r="C7" s="26" t="n">
        <v>5</v>
      </c>
    </row>
    <row r="8">
      <c r="A8" s="10" t="inlineStr">
        <is>
          <t>Request Type</t>
        </is>
      </c>
      <c r="B8" s="15" t="inlineStr">
        <is>
          <t>Move-out Administration</t>
        </is>
      </c>
      <c r="C8" s="26" t="n">
        <v>7</v>
      </c>
    </row>
    <row r="9">
      <c r="A9" s="7" t="inlineStr">
        <is>
          <t>Request Type</t>
        </is>
      </c>
      <c r="B9" s="15" t="inlineStr">
        <is>
          <t>Parking or Access</t>
        </is>
      </c>
      <c r="C9" s="26" t="n">
        <v>3</v>
      </c>
    </row>
    <row r="10">
      <c r="A10" s="10" t="inlineStr">
        <is>
          <t>Request Type</t>
        </is>
      </c>
      <c r="B10" s="15" t="inlineStr">
        <is>
          <t>Pet Administration</t>
        </is>
      </c>
      <c r="C10" s="26" t="n">
        <v>7</v>
      </c>
    </row>
    <row r="11">
      <c r="A11" s="7" t="inlineStr">
        <is>
          <t>Request Type</t>
        </is>
      </c>
      <c r="B11" s="15" t="inlineStr">
        <is>
          <t>Resident Information Update</t>
        </is>
      </c>
      <c r="C11" s="26" t="n">
        <v>5</v>
      </c>
    </row>
    <row r="12">
      <c r="A12" s="10" t="inlineStr">
        <is>
          <t>Request Type</t>
        </is>
      </c>
      <c r="B12" s="15" t="inlineStr">
        <is>
          <t>Other Administrative</t>
        </is>
      </c>
      <c r="C12" s="26" t="n">
        <v>7</v>
      </c>
    </row>
    <row r="13">
      <c r="A13" s="7" t="inlineStr">
        <is>
          <t>Responsibility</t>
        </is>
      </c>
      <c r="B13" s="15" t="inlineStr">
        <is>
          <t>Property Manager</t>
        </is>
      </c>
      <c r="C13" s="7" t="n"/>
    </row>
    <row r="14">
      <c r="A14" s="10" t="inlineStr">
        <is>
          <t>Responsibility</t>
        </is>
      </c>
      <c r="B14" s="15" t="inlineStr">
        <is>
          <t>Leasing Team</t>
        </is>
      </c>
      <c r="C14" s="10" t="n"/>
    </row>
    <row r="15">
      <c r="A15" s="7" t="inlineStr">
        <is>
          <t>Responsibility</t>
        </is>
      </c>
      <c r="B15" s="15" t="inlineStr">
        <is>
          <t>Accounting</t>
        </is>
      </c>
      <c r="C15" s="7" t="n"/>
    </row>
    <row r="16">
      <c r="A16" s="10" t="inlineStr">
        <is>
          <t>Responsibility</t>
        </is>
      </c>
      <c r="B16" s="15" t="inlineStr">
        <is>
          <t>Owner Review</t>
        </is>
      </c>
      <c r="C16" s="10" t="n"/>
    </row>
    <row r="17">
      <c r="A17" s="7" t="inlineStr">
        <is>
          <t>Responsibility</t>
        </is>
      </c>
      <c r="B17" s="15" t="inlineStr">
        <is>
          <t>Tenant Follow-up</t>
        </is>
      </c>
      <c r="C17" s="7" t="n"/>
    </row>
    <row r="18">
      <c r="A18" s="10" t="inlineStr">
        <is>
          <t>Status</t>
        </is>
      </c>
      <c r="B18" s="15" t="inlineStr">
        <is>
          <t>New</t>
        </is>
      </c>
      <c r="C18" s="10" t="n"/>
    </row>
    <row r="19">
      <c r="A19" s="7" t="inlineStr">
        <is>
          <t>Status</t>
        </is>
      </c>
      <c r="B19" s="15" t="inlineStr">
        <is>
          <t>In Review</t>
        </is>
      </c>
      <c r="C19" s="7" t="n"/>
    </row>
    <row r="20">
      <c r="A20" s="10" t="inlineStr">
        <is>
          <t>Status</t>
        </is>
      </c>
      <c r="B20" s="15" t="inlineStr">
        <is>
          <t>Waiting on Tenant</t>
        </is>
      </c>
      <c r="C20" s="10" t="n"/>
    </row>
    <row r="21">
      <c r="A21" s="7" t="inlineStr">
        <is>
          <t>Status</t>
        </is>
      </c>
      <c r="B21" s="15" t="inlineStr">
        <is>
          <t>Waiting on Owner</t>
        </is>
      </c>
      <c r="C21" s="7" t="n"/>
    </row>
    <row r="22">
      <c r="A22" s="10" t="inlineStr">
        <is>
          <t>Status</t>
        </is>
      </c>
      <c r="B22" s="15" t="inlineStr">
        <is>
          <t>Scheduled</t>
        </is>
      </c>
      <c r="C22" s="10" t="n"/>
    </row>
    <row r="23">
      <c r="A23" s="7" t="inlineStr">
        <is>
          <t>Status</t>
        </is>
      </c>
      <c r="B23" s="15" t="inlineStr">
        <is>
          <t>Resolved</t>
        </is>
      </c>
      <c r="C23" s="7" t="n"/>
    </row>
    <row r="24">
      <c r="A24" s="10" t="inlineStr">
        <is>
          <t>Status</t>
        </is>
      </c>
      <c r="B24" s="15" t="inlineStr">
        <is>
          <t>Closed</t>
        </is>
      </c>
      <c r="C24" s="10" t="n"/>
    </row>
    <row r="25">
      <c r="A25" s="7" t="inlineStr">
        <is>
          <t>Status</t>
        </is>
      </c>
      <c r="B25" s="15" t="inlineStr">
        <is>
          <t>Canceled</t>
        </is>
      </c>
      <c r="C25" s="7" t="n"/>
    </row>
    <row r="26">
      <c r="A26" s="10" t="inlineStr">
        <is>
          <t>Parameter</t>
        </is>
      </c>
      <c r="B26" s="10" t="inlineStr">
        <is>
          <t>As-of date</t>
        </is>
      </c>
      <c r="C26" s="17" t="n">
        <v>46275</v>
      </c>
    </row>
    <row r="27">
      <c r="A27" s="7" t="inlineStr">
        <is>
          <t>Parameter</t>
        </is>
      </c>
      <c r="B27" s="7" t="inlineStr">
        <is>
          <t>Due soon window (days)</t>
        </is>
      </c>
      <c r="C27" s="26" t="n">
        <v>3</v>
      </c>
    </row>
  </sheetData>
  <autoFilter ref="A3:C27"/>
  <mergeCells count="1">
    <mergeCell ref="A1:C1"/>
  </mergeCells>
  <dataValidations count="3">
    <dataValidation sqref="C4:C12" showDropDown="0" showInputMessage="1" showErrorMessage="1" allowBlank="0" errorTitle="Check target days" error="Enter a whole number from 1 through 30." promptTitle="Target calendar days" prompt="Enter the internal target for this request type." type="whole" operator="between">
      <formula1>1</formula1>
      <formula2>30</formula2>
    </dataValidation>
    <dataValidation sqref="C26" showDropDown="0" showInputMessage="0" showErrorMessage="1" allowBlank="0" errorTitle="Check as-of date" error="Enter a date from 01/01/2000 through 12/31/2100." type="date" operator="between">
      <formula1>DATE(2000,1,1)</formula1>
      <formula2>DATE(2100,12,31)</formula2>
    </dataValidation>
    <dataValidation sqref="C27" showDropDown="0" showInputMessage="0" showErrorMessage="1" allowBlank="0" errorTitle="Check due soon window" error="Enter a whole number from 0 through 30." type="whole" operator="between">
      <formula1>0</formula1>
      <formula2>30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Sample</dc:creator>
  <dc:title xmlns:dc="http://purl.org/dc/elements/1.1/">Tenant Service Request Tracker</dc:title>
  <dc:subject xmlns:dc="http://purl.org/dc/elements/1.1/">Administrative and account request tracking</dc:subject>
  <dcterms:created xmlns:dcterms="http://purl.org/dc/terms/" xmlns:xsi="http://www.w3.org/2001/XMLSchema-instance" xsi:type="dcterms:W3CDTF">2026-09-10T22:34:32Z</dcterms:created>
  <dcterms:modified xmlns:dcterms="http://purl.org/dc/terms/" xmlns:xsi="http://www.w3.org/2001/XMLSchema-instance" xsi:type="dcterms:W3CDTF">2026-09-10T22:34:33+00:00Z</dcterms:modified>
</cp:coreProperties>
</file>